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omedirFiler01.Zentrale.in.bundesbank.de.\homedirs01$\b3504an\Eigene Dateien\TSGO\Bestellformular\"/>
    </mc:Choice>
  </mc:AlternateContent>
  <xr:revisionPtr revIDLastSave="0" documentId="8_{B6EBF965-86B4-4F4E-9805-E830DD8C5B0A}" xr6:coauthVersionLast="47" xr6:coauthVersionMax="47" xr10:uidLastSave="{00000000-0000-0000-0000-000000000000}"/>
  <bookViews>
    <workbookView xWindow="-120" yWindow="-120" windowWidth="29040" windowHeight="17520" xr2:uid="{2279D886-9231-40AB-9C95-DA4A782FADF4}"/>
  </bookViews>
  <sheets>
    <sheet name="Anleitung" sheetId="12" r:id="rId1"/>
    <sheet name="Produktkatalog" sheetId="2" r:id="rId2"/>
    <sheet name="Bestellformular_Trainer" sheetId="7" r:id="rId3"/>
    <sheet name="Berechnungshilfe_Finanzierung" sheetId="13" r:id="rId4"/>
    <sheet name="Bestellformular_Lieferanten" sheetId="10" r:id="rId5"/>
    <sheet name="Dropdowns" sheetId="3" r:id="rId6"/>
  </sheets>
  <definedNames>
    <definedName name="_xlnm.Print_Area" localSheetId="4">Bestellformular_Lieferanten!$A$1:$W$85</definedName>
    <definedName name="_xlnm.Print_Area" localSheetId="2">Bestellformular_Trainer!$A$1:$W$62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11" i="2" l="1"/>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52" i="2"/>
  <c r="S53" i="2"/>
  <c r="S54" i="2"/>
  <c r="S55" i="2"/>
  <c r="S56" i="2"/>
  <c r="S57" i="2"/>
  <c r="S58" i="2"/>
  <c r="S59" i="2"/>
  <c r="S60" i="2"/>
  <c r="S61" i="2"/>
  <c r="S62" i="2"/>
  <c r="S63" i="2"/>
  <c r="S64" i="2"/>
  <c r="S65" i="2"/>
  <c r="S66" i="2"/>
  <c r="S67" i="2"/>
  <c r="S68" i="2"/>
  <c r="S69" i="2"/>
  <c r="S8" i="2"/>
  <c r="S9" i="2"/>
  <c r="S10" i="2"/>
  <c r="S7" i="2"/>
  <c r="X22" i="13"/>
  <c r="X23" i="13" s="1"/>
  <c r="Q22" i="13"/>
  <c r="H22" i="13"/>
  <c r="J22" i="13"/>
  <c r="K34" i="13"/>
  <c r="C34" i="13"/>
  <c r="D34" i="13" s="1"/>
  <c r="G34" i="13" s="1"/>
  <c r="X7" i="13"/>
  <c r="X6" i="13"/>
  <c r="AA31" i="13" s="1"/>
  <c r="X5" i="13"/>
  <c r="Q6" i="13"/>
  <c r="Q7" i="13"/>
  <c r="Q5" i="13"/>
  <c r="S30" i="13" s="1"/>
  <c r="J7" i="13"/>
  <c r="M33" i="13" s="1"/>
  <c r="J6" i="13"/>
  <c r="J5" i="13"/>
  <c r="M31" i="13"/>
  <c r="L31" i="13"/>
  <c r="L30" i="13"/>
  <c r="D35" i="13"/>
  <c r="G35" i="13" s="1"/>
  <c r="D33" i="13"/>
  <c r="D32" i="13"/>
  <c r="D31" i="13"/>
  <c r="D30" i="13"/>
  <c r="D17" i="13"/>
  <c r="AA30" i="13" l="1"/>
  <c r="L33" i="13"/>
  <c r="L34" i="13"/>
  <c r="O34" i="13" s="1"/>
  <c r="Z31" i="13"/>
  <c r="Z30" i="13"/>
  <c r="X24" i="13"/>
  <c r="AA36" i="13"/>
  <c r="S31" i="13"/>
  <c r="S36" i="13" s="1"/>
  <c r="T30" i="13"/>
  <c r="T36" i="13" s="1"/>
  <c r="L36" i="13"/>
  <c r="M30" i="13"/>
  <c r="Q23" i="13"/>
  <c r="Q24" i="13" s="1"/>
  <c r="U30" i="13" s="1"/>
  <c r="D36" i="13"/>
  <c r="G32" i="13"/>
  <c r="D18" i="13"/>
  <c r="D19" i="13" s="1"/>
  <c r="H23" i="13"/>
  <c r="H24" i="13" s="1"/>
  <c r="J23" i="13"/>
  <c r="J24" i="13" s="1"/>
  <c r="U31" i="13" l="1"/>
  <c r="V31" i="13" s="1"/>
  <c r="AB31" i="13"/>
  <c r="AC31" i="13" s="1"/>
  <c r="AB30" i="13"/>
  <c r="AC30" i="13" s="1"/>
  <c r="N33" i="13"/>
  <c r="N31" i="13"/>
  <c r="N30" i="13"/>
  <c r="Z36" i="13"/>
  <c r="F31" i="13"/>
  <c r="F33" i="13"/>
  <c r="F30" i="13"/>
  <c r="E30" i="13"/>
  <c r="O33" i="13"/>
  <c r="E31" i="13"/>
  <c r="E33" i="13"/>
  <c r="F36" i="13" l="1"/>
  <c r="G33" i="13"/>
  <c r="G31" i="13"/>
  <c r="N36" i="13"/>
  <c r="O31" i="13"/>
  <c r="AC36" i="13"/>
  <c r="AB36" i="13"/>
  <c r="U36" i="13"/>
  <c r="V30" i="13"/>
  <c r="V36" i="13" s="1"/>
  <c r="M36" i="13"/>
  <c r="O30" i="13"/>
  <c r="E36" i="13"/>
  <c r="G30" i="13"/>
  <c r="O6" i="2"/>
  <c r="K6" i="2"/>
  <c r="R6" i="2"/>
  <c r="Q6" i="2"/>
  <c r="P6" i="2"/>
  <c r="N6" i="2"/>
  <c r="M6" i="2"/>
  <c r="L6" i="2"/>
  <c r="J6" i="2"/>
  <c r="Q12" i="7"/>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 r="O40" i="7"/>
  <c r="O11" i="7"/>
  <c r="M12" i="7"/>
  <c r="M13" i="7"/>
  <c r="M14" i="7"/>
  <c r="M15" i="7"/>
  <c r="M16" i="7"/>
  <c r="M17" i="7"/>
  <c r="M18" i="7"/>
  <c r="M19" i="7"/>
  <c r="M20" i="7"/>
  <c r="M21" i="7"/>
  <c r="M22" i="7"/>
  <c r="M23" i="7"/>
  <c r="M24" i="7"/>
  <c r="M25" i="7"/>
  <c r="M26" i="7"/>
  <c r="M27" i="7"/>
  <c r="M28" i="7"/>
  <c r="M29" i="7"/>
  <c r="M30" i="7"/>
  <c r="M31" i="7"/>
  <c r="M32" i="7"/>
  <c r="M33" i="7"/>
  <c r="M34" i="7"/>
  <c r="M35" i="7"/>
  <c r="M36" i="7"/>
  <c r="M37" i="7"/>
  <c r="M38" i="7"/>
  <c r="M39" i="7"/>
  <c r="M40" i="7"/>
  <c r="M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11" i="7"/>
  <c r="I12" i="7"/>
  <c r="I13" i="7"/>
  <c r="I14" i="7"/>
  <c r="I15" i="7"/>
  <c r="I16" i="7"/>
  <c r="I17" i="7"/>
  <c r="I18" i="7"/>
  <c r="I19" i="7"/>
  <c r="I20" i="7"/>
  <c r="I21" i="7"/>
  <c r="I22" i="7"/>
  <c r="I23" i="7"/>
  <c r="I24" i="7"/>
  <c r="I25" i="7"/>
  <c r="I26" i="7"/>
  <c r="I27" i="7"/>
  <c r="I28" i="7"/>
  <c r="I29" i="7"/>
  <c r="I30" i="7"/>
  <c r="I31" i="7"/>
  <c r="I32" i="7"/>
  <c r="I33" i="7"/>
  <c r="I34" i="7"/>
  <c r="I35" i="7"/>
  <c r="I36" i="7"/>
  <c r="I37" i="7"/>
  <c r="I38" i="7"/>
  <c r="I39" i="7"/>
  <c r="I40" i="7"/>
  <c r="I11" i="7"/>
  <c r="T62" i="7"/>
  <c r="T40" i="10" s="1"/>
  <c r="U62" i="7"/>
  <c r="U40" i="10" s="1"/>
  <c r="V62" i="7"/>
  <c r="V40" i="10" s="1"/>
  <c r="T59" i="7"/>
  <c r="T33" i="10" s="1"/>
  <c r="U59" i="7"/>
  <c r="U33" i="10" s="1"/>
  <c r="V59" i="7"/>
  <c r="V33" i="10" s="1"/>
  <c r="T56" i="7"/>
  <c r="T26" i="10" s="1"/>
  <c r="U56" i="7"/>
  <c r="U26" i="10" s="1"/>
  <c r="V56" i="7"/>
  <c r="V26" i="10" s="1"/>
  <c r="V53" i="7"/>
  <c r="V19" i="10" s="1"/>
  <c r="T53" i="7"/>
  <c r="T19" i="10" s="1"/>
  <c r="U53" i="7"/>
  <c r="U19" i="10" s="1"/>
  <c r="V50" i="7"/>
  <c r="V12" i="10" s="1"/>
  <c r="U50" i="7"/>
  <c r="U12" i="10" s="1"/>
  <c r="T50" i="7"/>
  <c r="T12" i="10" s="1"/>
  <c r="G36" i="13" l="1"/>
  <c r="O36" i="13"/>
  <c r="O42" i="13" s="1"/>
  <c r="AC42" i="13"/>
  <c r="AC38" i="13"/>
  <c r="V42" i="13"/>
  <c r="V38" i="13"/>
  <c r="G42" i="13"/>
  <c r="G38" i="13"/>
  <c r="G4" i="10"/>
  <c r="N47" i="10" s="1"/>
  <c r="G3" i="10"/>
  <c r="C5" i="10"/>
  <c r="K47" i="10" s="1"/>
  <c r="C4" i="10"/>
  <c r="H47" i="10" s="1"/>
  <c r="C3" i="10"/>
  <c r="E47" i="10" s="1"/>
  <c r="H8" i="7"/>
  <c r="J8" i="7"/>
  <c r="L8" i="7"/>
  <c r="P8" i="7"/>
  <c r="N8" i="7"/>
  <c r="Q51" i="10"/>
  <c r="D59" i="2"/>
  <c r="D60" i="2"/>
  <c r="D61" i="2"/>
  <c r="D62" i="2"/>
  <c r="D63" i="2"/>
  <c r="D64" i="2"/>
  <c r="C43" i="10"/>
  <c r="C42" i="10"/>
  <c r="C41" i="10"/>
  <c r="C40" i="10"/>
  <c r="C39" i="10"/>
  <c r="C36" i="10"/>
  <c r="C37" i="10" s="1"/>
  <c r="C35" i="10"/>
  <c r="C34" i="10"/>
  <c r="C33" i="10"/>
  <c r="C32" i="10"/>
  <c r="C29" i="10"/>
  <c r="C30" i="10" s="1"/>
  <c r="C28" i="10"/>
  <c r="C27" i="10"/>
  <c r="C26" i="10"/>
  <c r="C25" i="10"/>
  <c r="C22" i="10"/>
  <c r="C23" i="10" s="1"/>
  <c r="C21" i="10"/>
  <c r="C20" i="10"/>
  <c r="C19" i="10"/>
  <c r="C18" i="10"/>
  <c r="C15" i="10"/>
  <c r="C16" i="10" s="1"/>
  <c r="C14" i="10"/>
  <c r="C13" i="10"/>
  <c r="C12" i="10"/>
  <c r="C11" i="10"/>
  <c r="S62" i="7"/>
  <c r="S40" i="10" s="1"/>
  <c r="S59" i="7"/>
  <c r="S33" i="10" s="1"/>
  <c r="S56" i="7"/>
  <c r="S26" i="10" s="1"/>
  <c r="S53" i="7"/>
  <c r="S19" i="10" s="1"/>
  <c r="S50" i="7"/>
  <c r="S12" i="10" s="1"/>
  <c r="R62" i="7"/>
  <c r="R40" i="10" s="1"/>
  <c r="R59" i="7"/>
  <c r="R33" i="10" s="1"/>
  <c r="R56" i="7"/>
  <c r="R26" i="10" s="1"/>
  <c r="R53" i="7"/>
  <c r="R19" i="10" s="1"/>
  <c r="R50" i="7"/>
  <c r="R12" i="10" s="1"/>
  <c r="Q62" i="7"/>
  <c r="Q40" i="10" s="1"/>
  <c r="Q59" i="7"/>
  <c r="Q33" i="10" s="1"/>
  <c r="Q56" i="7"/>
  <c r="Q26" i="10" s="1"/>
  <c r="Q53" i="7"/>
  <c r="Q19" i="10" s="1"/>
  <c r="Q50" i="7"/>
  <c r="Q12" i="10" s="1"/>
  <c r="P62" i="7"/>
  <c r="P40" i="10" s="1"/>
  <c r="P59" i="7"/>
  <c r="P33" i="10" s="1"/>
  <c r="P56" i="7"/>
  <c r="P26" i="10" s="1"/>
  <c r="P53" i="7"/>
  <c r="P19" i="10" s="1"/>
  <c r="P50" i="7"/>
  <c r="P12" i="10" s="1"/>
  <c r="O62" i="7"/>
  <c r="O40" i="10" s="1"/>
  <c r="O59" i="7"/>
  <c r="O33" i="10" s="1"/>
  <c r="O56" i="7"/>
  <c r="O26" i="10" s="1"/>
  <c r="O53" i="7"/>
  <c r="O19" i="10" s="1"/>
  <c r="O50" i="7"/>
  <c r="O12" i="10" s="1"/>
  <c r="N62" i="7"/>
  <c r="N40" i="10" s="1"/>
  <c r="N59" i="7"/>
  <c r="N33" i="10" s="1"/>
  <c r="N56" i="7"/>
  <c r="N26" i="10" s="1"/>
  <c r="N53" i="7"/>
  <c r="N19" i="10" s="1"/>
  <c r="N50" i="7"/>
  <c r="N12" i="10" s="1"/>
  <c r="C62" i="7"/>
  <c r="C61" i="7"/>
  <c r="C59" i="7"/>
  <c r="C58" i="7"/>
  <c r="C56" i="7"/>
  <c r="C55" i="7"/>
  <c r="C53" i="7"/>
  <c r="C52" i="7"/>
  <c r="C50" i="7"/>
  <c r="C49" i="7"/>
  <c r="Q52" i="10"/>
  <c r="Q53" i="10"/>
  <c r="Q54" i="10"/>
  <c r="Q55" i="10"/>
  <c r="Q56" i="10"/>
  <c r="Q57" i="10"/>
  <c r="Q58" i="10"/>
  <c r="Q59" i="10"/>
  <c r="Q60" i="10"/>
  <c r="Q61" i="10"/>
  <c r="Q62" i="10"/>
  <c r="Q63" i="10"/>
  <c r="Q64" i="10"/>
  <c r="Q65" i="10"/>
  <c r="Q66" i="10"/>
  <c r="Q67" i="10"/>
  <c r="Q68" i="10"/>
  <c r="Q69" i="10"/>
  <c r="Q70" i="10"/>
  <c r="Q71" i="10"/>
  <c r="Q72" i="10"/>
  <c r="Q73" i="10"/>
  <c r="Q74" i="10"/>
  <c r="Q75" i="10"/>
  <c r="Q76" i="10"/>
  <c r="Q77" i="10"/>
  <c r="Q78" i="10"/>
  <c r="Q79" i="10"/>
  <c r="Q80" i="10"/>
  <c r="O52" i="10"/>
  <c r="O53" i="10"/>
  <c r="O54" i="10"/>
  <c r="O55" i="10"/>
  <c r="O56" i="10"/>
  <c r="O57" i="10"/>
  <c r="O58" i="10"/>
  <c r="O59" i="10"/>
  <c r="O60" i="10"/>
  <c r="O61" i="10"/>
  <c r="O62" i="10"/>
  <c r="O63" i="10"/>
  <c r="O64" i="10"/>
  <c r="O65" i="10"/>
  <c r="O66" i="10"/>
  <c r="O67" i="10"/>
  <c r="O68" i="10"/>
  <c r="O69" i="10"/>
  <c r="O70" i="10"/>
  <c r="O71" i="10"/>
  <c r="O72" i="10"/>
  <c r="O73" i="10"/>
  <c r="O74" i="10"/>
  <c r="O75" i="10"/>
  <c r="O76" i="10"/>
  <c r="O77" i="10"/>
  <c r="O78" i="10"/>
  <c r="O79" i="10"/>
  <c r="O80" i="10"/>
  <c r="M53" i="10"/>
  <c r="M54" i="10"/>
  <c r="M55" i="10"/>
  <c r="M56" i="10"/>
  <c r="M57" i="10"/>
  <c r="M58" i="10"/>
  <c r="M59" i="10"/>
  <c r="M60" i="10"/>
  <c r="M61" i="10"/>
  <c r="M62" i="10"/>
  <c r="M63" i="10"/>
  <c r="M64" i="10"/>
  <c r="M65" i="10"/>
  <c r="M66" i="10"/>
  <c r="M67" i="10"/>
  <c r="M68" i="10"/>
  <c r="M69" i="10"/>
  <c r="M70" i="10"/>
  <c r="M71" i="10"/>
  <c r="M72" i="10"/>
  <c r="M73" i="10"/>
  <c r="M74" i="10"/>
  <c r="M75" i="10"/>
  <c r="M76" i="10"/>
  <c r="M77" i="10"/>
  <c r="M78" i="10"/>
  <c r="M79" i="10"/>
  <c r="M80" i="10"/>
  <c r="K54" i="10"/>
  <c r="K55" i="10"/>
  <c r="K56" i="10"/>
  <c r="K57" i="10"/>
  <c r="K58" i="10"/>
  <c r="K59" i="10"/>
  <c r="K60" i="10"/>
  <c r="K61" i="10"/>
  <c r="K62" i="10"/>
  <c r="K63" i="10"/>
  <c r="K64" i="10"/>
  <c r="K65" i="10"/>
  <c r="K66" i="10"/>
  <c r="K67" i="10"/>
  <c r="K68" i="10"/>
  <c r="K69" i="10"/>
  <c r="K70" i="10"/>
  <c r="K71" i="10"/>
  <c r="K72" i="10"/>
  <c r="K73" i="10"/>
  <c r="K74" i="10"/>
  <c r="K75" i="10"/>
  <c r="K76" i="10"/>
  <c r="K77" i="10"/>
  <c r="K78" i="10"/>
  <c r="K79" i="10"/>
  <c r="K80" i="10"/>
  <c r="I55" i="10"/>
  <c r="I56" i="10"/>
  <c r="I57" i="10"/>
  <c r="I58" i="10"/>
  <c r="I59" i="10"/>
  <c r="I60" i="10"/>
  <c r="I61" i="10"/>
  <c r="I62" i="10"/>
  <c r="I63" i="10"/>
  <c r="I64" i="10"/>
  <c r="I65" i="10"/>
  <c r="I66" i="10"/>
  <c r="I67" i="10"/>
  <c r="I68" i="10"/>
  <c r="I69" i="10"/>
  <c r="I72" i="10"/>
  <c r="I73" i="10"/>
  <c r="I75" i="10"/>
  <c r="I76" i="10"/>
  <c r="I77" i="10"/>
  <c r="I78" i="10"/>
  <c r="I79" i="10"/>
  <c r="I80" i="10"/>
  <c r="D7" i="2"/>
  <c r="D8" i="2"/>
  <c r="D9" i="2"/>
  <c r="D69" i="2"/>
  <c r="D68" i="2"/>
  <c r="D67" i="2"/>
  <c r="D66" i="2"/>
  <c r="D65" i="2"/>
  <c r="R83" i="10"/>
  <c r="R84" i="10"/>
  <c r="P83" i="10"/>
  <c r="Q83" i="10"/>
  <c r="P84" i="10"/>
  <c r="Q84" i="10"/>
  <c r="N83" i="10"/>
  <c r="O83" i="10"/>
  <c r="N84" i="10"/>
  <c r="O84" i="10"/>
  <c r="L83" i="10"/>
  <c r="M83" i="10"/>
  <c r="L84" i="10"/>
  <c r="M84" i="10"/>
  <c r="J83" i="10"/>
  <c r="K83" i="10"/>
  <c r="J84" i="10"/>
  <c r="K84" i="10"/>
  <c r="H83" i="10"/>
  <c r="I83" i="10"/>
  <c r="H84" i="10"/>
  <c r="I84" i="10"/>
  <c r="R82" i="10"/>
  <c r="Q82" i="10"/>
  <c r="P82" i="10"/>
  <c r="O82" i="10"/>
  <c r="N82" i="10"/>
  <c r="M82" i="10"/>
  <c r="L82" i="10"/>
  <c r="K82" i="10"/>
  <c r="J82" i="10"/>
  <c r="I82" i="10"/>
  <c r="H82" i="10"/>
  <c r="R52" i="10"/>
  <c r="R53" i="10"/>
  <c r="R54" i="10"/>
  <c r="R55" i="10"/>
  <c r="R56" i="10"/>
  <c r="R57" i="10"/>
  <c r="R58" i="10"/>
  <c r="R59" i="10"/>
  <c r="R60" i="10"/>
  <c r="R61" i="10"/>
  <c r="R62" i="10"/>
  <c r="R63" i="10"/>
  <c r="R64" i="10"/>
  <c r="R65" i="10"/>
  <c r="R66" i="10"/>
  <c r="R67" i="10"/>
  <c r="R68" i="10"/>
  <c r="R69" i="10"/>
  <c r="R70" i="10"/>
  <c r="R71" i="10"/>
  <c r="R72" i="10"/>
  <c r="R73" i="10"/>
  <c r="R74" i="10"/>
  <c r="R75" i="10"/>
  <c r="R76" i="10"/>
  <c r="R77" i="10"/>
  <c r="R78" i="10"/>
  <c r="R79" i="10"/>
  <c r="R80" i="10"/>
  <c r="P52" i="10"/>
  <c r="P53" i="10"/>
  <c r="P54" i="10"/>
  <c r="P55" i="10"/>
  <c r="P56" i="10"/>
  <c r="P57" i="10"/>
  <c r="P58" i="10"/>
  <c r="P59" i="10"/>
  <c r="P60" i="10"/>
  <c r="P61" i="10"/>
  <c r="P62" i="10"/>
  <c r="P63" i="10"/>
  <c r="P64" i="10"/>
  <c r="P65" i="10"/>
  <c r="P66" i="10"/>
  <c r="P67" i="10"/>
  <c r="P68" i="10"/>
  <c r="P69" i="10"/>
  <c r="P70" i="10"/>
  <c r="P71" i="10"/>
  <c r="P72" i="10"/>
  <c r="P73" i="10"/>
  <c r="P74" i="10"/>
  <c r="P75" i="10"/>
  <c r="P76" i="10"/>
  <c r="P77" i="10"/>
  <c r="P78" i="10"/>
  <c r="P79" i="10"/>
  <c r="P80" i="10"/>
  <c r="N52" i="10"/>
  <c r="N53" i="10"/>
  <c r="N54" i="10"/>
  <c r="N55" i="10"/>
  <c r="N56" i="10"/>
  <c r="N57" i="10"/>
  <c r="N58" i="10"/>
  <c r="N59" i="10"/>
  <c r="N60" i="10"/>
  <c r="N61" i="10"/>
  <c r="N62" i="10"/>
  <c r="N63" i="10"/>
  <c r="N64" i="10"/>
  <c r="N65" i="10"/>
  <c r="N66" i="10"/>
  <c r="N67" i="10"/>
  <c r="N68" i="10"/>
  <c r="N69" i="10"/>
  <c r="N70" i="10"/>
  <c r="N71" i="10"/>
  <c r="N72" i="10"/>
  <c r="N73" i="10"/>
  <c r="N74" i="10"/>
  <c r="N75" i="10"/>
  <c r="N76" i="10"/>
  <c r="N77" i="10"/>
  <c r="N78" i="10"/>
  <c r="N79" i="10"/>
  <c r="N80" i="10"/>
  <c r="L80" i="10"/>
  <c r="L52" i="10"/>
  <c r="L53" i="10"/>
  <c r="L54" i="10"/>
  <c r="L55" i="10"/>
  <c r="L56" i="10"/>
  <c r="L57" i="10"/>
  <c r="L58" i="10"/>
  <c r="L59" i="10"/>
  <c r="L60" i="10"/>
  <c r="L61" i="10"/>
  <c r="L62" i="10"/>
  <c r="L63" i="10"/>
  <c r="L64" i="10"/>
  <c r="L65" i="10"/>
  <c r="L66" i="10"/>
  <c r="L67" i="10"/>
  <c r="L68" i="10"/>
  <c r="L69" i="10"/>
  <c r="L70" i="10"/>
  <c r="L71" i="10"/>
  <c r="L72" i="10"/>
  <c r="L73" i="10"/>
  <c r="L74" i="10"/>
  <c r="L75" i="10"/>
  <c r="L76" i="10"/>
  <c r="L77" i="10"/>
  <c r="L78" i="10"/>
  <c r="L79" i="10"/>
  <c r="J52" i="10"/>
  <c r="J53" i="10"/>
  <c r="J54"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H52" i="10"/>
  <c r="H53" i="10"/>
  <c r="H54" i="10"/>
  <c r="H55" i="10"/>
  <c r="H56" i="10"/>
  <c r="H57" i="10"/>
  <c r="H58" i="10"/>
  <c r="H59" i="10"/>
  <c r="H60" i="10"/>
  <c r="H61" i="10"/>
  <c r="H62" i="10"/>
  <c r="H63" i="10"/>
  <c r="H64" i="10"/>
  <c r="H65" i="10"/>
  <c r="H66" i="10"/>
  <c r="H67" i="10"/>
  <c r="H68" i="10"/>
  <c r="H69" i="10"/>
  <c r="H70" i="10"/>
  <c r="H71" i="10"/>
  <c r="H72" i="10"/>
  <c r="H73" i="10"/>
  <c r="H74" i="10"/>
  <c r="H75" i="10"/>
  <c r="H76" i="10"/>
  <c r="H77" i="10"/>
  <c r="H78" i="10"/>
  <c r="H79" i="10"/>
  <c r="H80" i="10"/>
  <c r="G52" i="10"/>
  <c r="G53" i="10"/>
  <c r="G54" i="10"/>
  <c r="G55" i="10"/>
  <c r="G56" i="10"/>
  <c r="G57" i="10"/>
  <c r="G58" i="10"/>
  <c r="G59" i="10"/>
  <c r="G60" i="10"/>
  <c r="G61" i="10"/>
  <c r="G62" i="10"/>
  <c r="G63" i="10"/>
  <c r="G64" i="10"/>
  <c r="G65" i="10"/>
  <c r="G66" i="10"/>
  <c r="G67" i="10"/>
  <c r="G68" i="10"/>
  <c r="G69" i="10"/>
  <c r="G70" i="10"/>
  <c r="G71" i="10"/>
  <c r="G72" i="10"/>
  <c r="G73" i="10"/>
  <c r="G74" i="10"/>
  <c r="G75" i="10"/>
  <c r="G76" i="10"/>
  <c r="G77" i="10"/>
  <c r="G78" i="10"/>
  <c r="G79" i="10"/>
  <c r="G80" i="10"/>
  <c r="F52" i="10"/>
  <c r="F53" i="10"/>
  <c r="F54" i="10"/>
  <c r="F55" i="10"/>
  <c r="F56" i="10"/>
  <c r="F57" i="10"/>
  <c r="F58" i="10"/>
  <c r="F59" i="10"/>
  <c r="F60" i="10"/>
  <c r="F61" i="10"/>
  <c r="F62" i="10"/>
  <c r="F63" i="10"/>
  <c r="F64" i="10"/>
  <c r="F65" i="10"/>
  <c r="F66" i="10"/>
  <c r="F67" i="10"/>
  <c r="F68" i="10"/>
  <c r="F69" i="10"/>
  <c r="F70" i="10"/>
  <c r="F71" i="10"/>
  <c r="F72" i="10"/>
  <c r="F73" i="10"/>
  <c r="F74" i="10"/>
  <c r="F75" i="10"/>
  <c r="F76" i="10"/>
  <c r="F77" i="10"/>
  <c r="F78" i="10"/>
  <c r="F79" i="10"/>
  <c r="F80" i="10"/>
  <c r="D52" i="10"/>
  <c r="D53" i="10"/>
  <c r="D54" i="10"/>
  <c r="D55" i="10"/>
  <c r="D56" i="10"/>
  <c r="D57" i="10"/>
  <c r="D58" i="10"/>
  <c r="D59" i="10"/>
  <c r="D60" i="10"/>
  <c r="D61" i="10"/>
  <c r="D62" i="10"/>
  <c r="D63" i="10"/>
  <c r="D64" i="10"/>
  <c r="D65" i="10"/>
  <c r="D66" i="10"/>
  <c r="D67" i="10"/>
  <c r="D68" i="10"/>
  <c r="D69" i="10"/>
  <c r="D70" i="10"/>
  <c r="D71" i="10"/>
  <c r="D72" i="10"/>
  <c r="D73" i="10"/>
  <c r="D74" i="10"/>
  <c r="D75" i="10"/>
  <c r="D76" i="10"/>
  <c r="D77" i="10"/>
  <c r="D78" i="10"/>
  <c r="D79" i="10"/>
  <c r="D80"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R51" i="10"/>
  <c r="P51" i="10"/>
  <c r="N51" i="10"/>
  <c r="L51" i="10"/>
  <c r="J51" i="10"/>
  <c r="H51" i="10"/>
  <c r="G51" i="10"/>
  <c r="F51" i="10"/>
  <c r="D51" i="10"/>
  <c r="H47" i="7"/>
  <c r="F47" i="7"/>
  <c r="E47" i="7"/>
  <c r="B51" i="10"/>
  <c r="J49" i="10"/>
  <c r="L49" i="10"/>
  <c r="N49" i="10"/>
  <c r="P49" i="10"/>
  <c r="H49" i="10"/>
  <c r="H62" i="7"/>
  <c r="H40" i="10" s="1"/>
  <c r="I62" i="7"/>
  <c r="I40" i="10" s="1"/>
  <c r="J62" i="7"/>
  <c r="J40" i="10" s="1"/>
  <c r="K62" i="7"/>
  <c r="K40" i="10" s="1"/>
  <c r="L62" i="7"/>
  <c r="L40" i="10" s="1"/>
  <c r="M62" i="7"/>
  <c r="M40" i="10" s="1"/>
  <c r="G62" i="7"/>
  <c r="G40" i="10" s="1"/>
  <c r="H59" i="7"/>
  <c r="H33" i="10" s="1"/>
  <c r="I59" i="7"/>
  <c r="I33" i="10" s="1"/>
  <c r="J59" i="7"/>
  <c r="J33" i="10" s="1"/>
  <c r="K59" i="7"/>
  <c r="K33" i="10" s="1"/>
  <c r="L59" i="7"/>
  <c r="L33" i="10" s="1"/>
  <c r="M59" i="7"/>
  <c r="M33" i="10" s="1"/>
  <c r="G59" i="7"/>
  <c r="G33" i="10" s="1"/>
  <c r="H56" i="7"/>
  <c r="H26" i="10" s="1"/>
  <c r="I56" i="7"/>
  <c r="I26" i="10" s="1"/>
  <c r="J56" i="7"/>
  <c r="J26" i="10" s="1"/>
  <c r="K56" i="7"/>
  <c r="K26" i="10" s="1"/>
  <c r="L56" i="7"/>
  <c r="L26" i="10" s="1"/>
  <c r="M56" i="7"/>
  <c r="M26" i="10" s="1"/>
  <c r="G56" i="7"/>
  <c r="G26" i="10" s="1"/>
  <c r="H53" i="7"/>
  <c r="I53" i="7"/>
  <c r="I19" i="10" s="1"/>
  <c r="J53" i="7"/>
  <c r="J19" i="10" s="1"/>
  <c r="K53" i="7"/>
  <c r="K19" i="10" s="1"/>
  <c r="L53" i="7"/>
  <c r="L19" i="10" s="1"/>
  <c r="M53" i="7"/>
  <c r="M19" i="10" s="1"/>
  <c r="G53" i="7"/>
  <c r="G19" i="10" s="1"/>
  <c r="J3" i="10"/>
  <c r="M50" i="7"/>
  <c r="M12" i="10" s="1"/>
  <c r="L50" i="7"/>
  <c r="L12" i="10" s="1"/>
  <c r="K50" i="7"/>
  <c r="K12" i="10" s="1"/>
  <c r="J50" i="7"/>
  <c r="J12" i="10" s="1"/>
  <c r="I50" i="7"/>
  <c r="I12" i="10" s="1"/>
  <c r="H50" i="7"/>
  <c r="H12" i="10" s="1"/>
  <c r="G50" i="7"/>
  <c r="G12" i="10" s="1"/>
  <c r="O38" i="13" l="1"/>
  <c r="W33" i="10"/>
  <c r="W12" i="10"/>
  <c r="W26" i="10"/>
  <c r="E29" i="10" s="1"/>
  <c r="W40" i="10"/>
  <c r="E43" i="10" s="1"/>
  <c r="W62" i="7"/>
  <c r="M51" i="10"/>
  <c r="K51" i="10"/>
  <c r="W59" i="7"/>
  <c r="W56" i="7"/>
  <c r="W53" i="7"/>
  <c r="W50" i="7"/>
  <c r="V31" i="7"/>
  <c r="V30" i="7"/>
  <c r="I51" i="10"/>
  <c r="I70" i="10"/>
  <c r="V34" i="7"/>
  <c r="V40" i="7"/>
  <c r="V38" i="7"/>
  <c r="I74" i="10"/>
  <c r="V33" i="7"/>
  <c r="V32" i="7"/>
  <c r="V29" i="7"/>
  <c r="I71" i="10"/>
  <c r="V37" i="7"/>
  <c r="V36" i="7"/>
  <c r="V35" i="7"/>
  <c r="V39" i="7"/>
  <c r="O51" i="10"/>
  <c r="M52" i="10"/>
  <c r="K52" i="10"/>
  <c r="I53" i="10"/>
  <c r="K53" i="10"/>
  <c r="I52" i="10"/>
  <c r="I54" i="10"/>
  <c r="H19" i="10"/>
  <c r="W19" i="10" s="1"/>
  <c r="E36" i="10"/>
  <c r="C44" i="10"/>
  <c r="V18" i="7"/>
  <c r="V17" i="7"/>
  <c r="V16" i="7"/>
  <c r="V15" i="7"/>
  <c r="V20" i="7"/>
  <c r="V19" i="7"/>
  <c r="V28" i="7"/>
  <c r="V27" i="7"/>
  <c r="V26" i="7"/>
  <c r="V22" i="7"/>
  <c r="V25" i="7"/>
  <c r="V21" i="7"/>
  <c r="V24" i="7"/>
  <c r="V23" i="7"/>
  <c r="E44" i="10" l="1"/>
  <c r="V11" i="7"/>
  <c r="E23" i="10"/>
  <c r="V13" i="7"/>
  <c r="V12" i="7"/>
  <c r="V14" i="7"/>
  <c r="E37" i="10"/>
  <c r="E30" i="10"/>
  <c r="E22" i="10" l="1"/>
  <c r="V41" i="7"/>
  <c r="C9" i="10"/>
  <c r="E15" i="10"/>
  <c r="E16" i="10"/>
  <c r="H9" i="10" s="1"/>
  <c r="E9" i="10" l="1"/>
</calcChain>
</file>

<file path=xl/sharedStrings.xml><?xml version="1.0" encoding="utf-8"?>
<sst xmlns="http://schemas.openxmlformats.org/spreadsheetml/2006/main" count="804" uniqueCount="257">
  <si>
    <t>HMLLEAD 2.0 Track Zip Jacket</t>
  </si>
  <si>
    <t>M</t>
  </si>
  <si>
    <t>XL</t>
  </si>
  <si>
    <t>L</t>
  </si>
  <si>
    <t>HMLLEAD 2.0 Track Pant</t>
  </si>
  <si>
    <t>XS</t>
  </si>
  <si>
    <t>S</t>
  </si>
  <si>
    <t>Name</t>
  </si>
  <si>
    <t>Vorname</t>
  </si>
  <si>
    <t>Initialien</t>
  </si>
  <si>
    <t>UVP</t>
  </si>
  <si>
    <t xml:space="preserve">Mannschaft </t>
  </si>
  <si>
    <t>Email</t>
  </si>
  <si>
    <t>HMLLEAD 2.0 JERSEY S/S - DAMEN</t>
  </si>
  <si>
    <t>HMLLEAD 2.0 SHORTS - HERREN</t>
  </si>
  <si>
    <t>HMLLEAD 2.0 SHORTS - DAMEN</t>
  </si>
  <si>
    <t>HMLLEAD 2.0 JERSEY S/S - HERREN</t>
  </si>
  <si>
    <t>Mobil</t>
  </si>
  <si>
    <t>Bestelldatum</t>
  </si>
  <si>
    <t>Größe</t>
  </si>
  <si>
    <t>Trainer:in</t>
  </si>
  <si>
    <t>Preis</t>
  </si>
  <si>
    <t>Anzahl</t>
  </si>
  <si>
    <t>Gesamtpreis</t>
  </si>
  <si>
    <t>VK-Preis</t>
  </si>
  <si>
    <t>Bild</t>
  </si>
  <si>
    <t xml:space="preserve">Bestellformular für Kleidung - TSG 1861 e.V. Oberursel - Abteilung Handball </t>
  </si>
  <si>
    <t>Spieler-nummer</t>
  </si>
  <si>
    <t>Bezahl-status</t>
  </si>
  <si>
    <t>Produktname</t>
  </si>
  <si>
    <t xml:space="preserve">Produktkatalog für Kleidung - TSG 1861 e.V. Oberursel - Abteilung Handball </t>
  </si>
  <si>
    <t>Artikelbezeichnung</t>
  </si>
  <si>
    <t>verfügbare Größen</t>
  </si>
  <si>
    <t>Bermerkung</t>
  </si>
  <si>
    <t>Artikelnummer</t>
  </si>
  <si>
    <t>Farbe</t>
  </si>
  <si>
    <t>XXL</t>
  </si>
  <si>
    <t>XXXL</t>
  </si>
  <si>
    <t>offen</t>
  </si>
  <si>
    <t>bezahlt</t>
  </si>
  <si>
    <t>Zusammenfassung</t>
  </si>
  <si>
    <t>Informationen Beflockung</t>
  </si>
  <si>
    <t>Erik</t>
  </si>
  <si>
    <t>Bezahlstatus</t>
  </si>
  <si>
    <t>Hinweise</t>
  </si>
  <si>
    <t>Gesamt-menge</t>
  </si>
  <si>
    <t>Artikel-bezeichnung</t>
  </si>
  <si>
    <t>UVP-Einzelpreis</t>
  </si>
  <si>
    <t>TSGO-Einzelpreis</t>
  </si>
  <si>
    <t>UVP-Gesamt</t>
  </si>
  <si>
    <t>TSGO-Gesamt</t>
  </si>
  <si>
    <t>Bestellübersicht Kleidung</t>
  </si>
  <si>
    <t>UVP-Gesamt (alle Artikel)</t>
  </si>
  <si>
    <t>TSGO-Gesamt 
(alle Artikel)</t>
  </si>
  <si>
    <t>Gesamtmenge 
(alle Artikel)</t>
  </si>
  <si>
    <t>für Bestellung vom</t>
  </si>
  <si>
    <t xml:space="preserve">Bestellung vom </t>
  </si>
  <si>
    <t>Mannschaft:</t>
  </si>
  <si>
    <t>Ansprechpartner:</t>
  </si>
  <si>
    <t>Telefon:</t>
  </si>
  <si>
    <t xml:space="preserve">Bestellanleitung für Kleidung - TSG 1861 e.V. Oberursel - Abteilung Handball </t>
  </si>
  <si>
    <t>Bemerkungen</t>
  </si>
  <si>
    <t>HMLLEAD 2.0 JERSEY S/S - Kinder</t>
  </si>
  <si>
    <t>HMLLEAD 2.0 SHORTS -Kinder</t>
  </si>
  <si>
    <t>HMLLEAD 2.0 JERSEY S/S - KInder</t>
  </si>
  <si>
    <r>
      <t>Initialien</t>
    </r>
    <r>
      <rPr>
        <b/>
        <sz val="8"/>
        <color rgb="FFFF0000"/>
        <rFont val="Arial"/>
        <family val="2"/>
      </rPr>
      <t xml:space="preserve"> 
(nur Aufwärmshirt + Trainingsanzug)</t>
    </r>
  </si>
  <si>
    <t>Artikelauswahl 
(DropDown)</t>
  </si>
  <si>
    <t>Beflockung</t>
  </si>
  <si>
    <t>Nummer klein</t>
  </si>
  <si>
    <t>TSGO-Schriftzug Rücken</t>
  </si>
  <si>
    <t>Nummer Rücken</t>
  </si>
  <si>
    <t>Wappen Brust</t>
  </si>
  <si>
    <t>ja</t>
  </si>
  <si>
    <t>nein</t>
  </si>
  <si>
    <t>HMLGO 2.0 CHEVRON ZIP HOODIE</t>
  </si>
  <si>
    <t>HMLLEAD 2.0 HALF ZIP</t>
  </si>
  <si>
    <t>Sponsorname Brust</t>
  </si>
  <si>
    <t>Sponsorname Arm links</t>
  </si>
  <si>
    <t>Sponsorname Rücken</t>
  </si>
  <si>
    <t>Bemerkungen
(z.B. Nachname auf Trikot drucken)</t>
  </si>
  <si>
    <t>HMLGO 2.0 POLO</t>
  </si>
  <si>
    <t>XXXXL</t>
  </si>
  <si>
    <t>Artikel-nummer</t>
  </si>
  <si>
    <t>*116</t>
  </si>
  <si>
    <t>*128</t>
  </si>
  <si>
    <t>*140</t>
  </si>
  <si>
    <t>*152</t>
  </si>
  <si>
    <t>*164</t>
  </si>
  <si>
    <t>Coach als "Name" auf dem Rücken</t>
  </si>
  <si>
    <t>Liebe TSGO-Trainer:innen und Handballer:innen,
dieses Formular dient dem einfachen und einheitlichen Bestellen von Kleidung für Eure Mannschaften. Wir bitten Euch dabei folgende Hinweise zu beachten:</t>
  </si>
  <si>
    <t>Produktkatalog</t>
  </si>
  <si>
    <t>Bestellformular_Trainer</t>
  </si>
  <si>
    <t>Besteht der Wunsch, dass der Nachname auf dem Trikot unten aufgedruckt wird (Hinweis: Dies ist nicht der TSGO-Standard), dann bitte im Bemerkungsfeld (Spalte R) angeben. Dies gilt ebenso für das Beflocken von Trainer-Kleidung. Wir empfehlen für die Polo-Shirts, Trainingsanzüge etc. das Wort "Coach" zu verwenden.</t>
  </si>
  <si>
    <t>Hier macht ihr alle Angaben zu Eurer Bestellung. Bitte füllt alle relevanten blauen Felder aus. Bei Trainer:in bitte die für die Bestellung fungierende Ansprechperson eintragen.</t>
  </si>
  <si>
    <t>Die Zusammenfassung am Ende der Seite dient der Information und dem Abgleich, ob die Kleidungsstücke vollständig ausgewählt wurden.</t>
  </si>
  <si>
    <t>Bestellformular_Lieferanten</t>
  </si>
  <si>
    <t>Fragen oder Probleme</t>
  </si>
  <si>
    <t>Sören</t>
  </si>
  <si>
    <t>balmese@gmx.de</t>
  </si>
  <si>
    <t>s.wieck@gmx.de</t>
  </si>
  <si>
    <t>Habt ihr Fragen oder Probleme mit dem Formular, der Produktauswahl, dem Sponsoring oder wollt ihr uns Verbesserungshinweise geben, dann wendet Euch gerne an:</t>
  </si>
  <si>
    <t>XS - XXXL</t>
  </si>
  <si>
    <t>116 - 164</t>
  </si>
  <si>
    <t>XS - XXL</t>
  </si>
  <si>
    <t>S - XXXL</t>
  </si>
  <si>
    <t>XS - XXXXL</t>
  </si>
  <si>
    <t>001 - Trikot heim (blau) Herren</t>
  </si>
  <si>
    <t>002 - Trikot heim (blau) Damen</t>
  </si>
  <si>
    <t>003 - Trikot heim (blau) Kinder</t>
  </si>
  <si>
    <t>004 - Trikot auswärts (rot) Herren</t>
  </si>
  <si>
    <t>005 - Trikot auswärts (rot) Damen</t>
  </si>
  <si>
    <t>006 - Trikot auswärts (rot) Kinder</t>
  </si>
  <si>
    <t>007 - Shorts heim (blau) Herren</t>
  </si>
  <si>
    <t>008 - Shorts heim (blau) Damen</t>
  </si>
  <si>
    <t>009 - Shorts heim (blau) Kinder</t>
  </si>
  <si>
    <t>Verfügbare Größen</t>
  </si>
  <si>
    <t>mit Pfeilen auf dem Ärmel und Reißverschluss</t>
  </si>
  <si>
    <t>HMLGO 2.0 HOODIE</t>
  </si>
  <si>
    <t>S - XXXXL</t>
  </si>
  <si>
    <t xml:space="preserve">Das fertig ausgefüllte Formular sendet bitte für die Bestellabwicklung an: </t>
  </si>
  <si>
    <t>HMLLEAD 2.0 CREW SWEAT</t>
  </si>
  <si>
    <t>HMLLEAD 2.0 JERSEY S/S - KINDER</t>
  </si>
  <si>
    <t>HMLBL COMFORT 2.0 TEE L/S</t>
  </si>
  <si>
    <t>HMLGO 2.0 SWEATPANTS - HERREN</t>
  </si>
  <si>
    <t>HMLGO 2.0 SWEATPANTS WOMAN</t>
  </si>
  <si>
    <t>HMLGO 2.0 SWEATPANTS KIDS</t>
  </si>
  <si>
    <t>020 - Torwart Trikot (schwarz) - Unisex</t>
  </si>
  <si>
    <t>021 - Torwart Trikot (grün) - Unisex</t>
  </si>
  <si>
    <t>022 - Torwart Trikot (schwarz) - Damen</t>
  </si>
  <si>
    <t>023 - Torwart Trikot (grün) - Damen</t>
  </si>
  <si>
    <t>024 - Torwart Baselayer (schwarz) - Damen</t>
  </si>
  <si>
    <t>025 - Torwart Baselayer (grün) - Damen</t>
  </si>
  <si>
    <t>026 - Torwart Trikot (schwarz) - KINDER</t>
  </si>
  <si>
    <t>027 - Torwart Trikot (grün) - KINDER</t>
  </si>
  <si>
    <t>028 - Torwart Sweatpants - Herren</t>
  </si>
  <si>
    <t>029 - Torwart Sweatpants - Damen</t>
  </si>
  <si>
    <t>030 - Torwart Sweatpants - Kinder</t>
  </si>
  <si>
    <t>040 - Trainer-Polo - Herren</t>
  </si>
  <si>
    <t>041 - Trainer-Polo - Damen</t>
  </si>
  <si>
    <t>050 - Trainingsanzugjacke Unisex</t>
  </si>
  <si>
    <t>051 - Trainingsanzugjacke Kinder</t>
  </si>
  <si>
    <t>052 - Trainingsanzughose Unisex</t>
  </si>
  <si>
    <t>053 - Trainingsanzughose Kinder</t>
  </si>
  <si>
    <t>054 - Trainingsanzugjacke HALF ZIP - UNISEX</t>
  </si>
  <si>
    <t>055 - Trainingsanzugjacke HALF ZIP - Kinder</t>
  </si>
  <si>
    <t>060 - Zip-Hoodie - Herren - blau</t>
  </si>
  <si>
    <t>061 - Zip-Hoodie - Damen - blau</t>
  </si>
  <si>
    <t>062 - Zip-Hoodie - Kinder - blau</t>
  </si>
  <si>
    <t>063 - Zip-Hoodie - Herren - grau</t>
  </si>
  <si>
    <t>064 - Zip-Hoodie - Damen - grau</t>
  </si>
  <si>
    <t>065 - Zip-Hoodie - Kinder - grau</t>
  </si>
  <si>
    <t>066 - Hoodie ohne Zip - Herren - blau</t>
  </si>
  <si>
    <t>067 - Hoodie ohne Zip - Damen - blau</t>
  </si>
  <si>
    <t>068 - Hoodie ohne Zip - Kinder - blau</t>
  </si>
  <si>
    <t>070 - Basic T-Shirt (weiß) - Herren</t>
  </si>
  <si>
    <t>071 - Basic T-Shirt (weiß) - Damen</t>
  </si>
  <si>
    <t>HMLESSENTIAL JERSEY S/S MEN</t>
  </si>
  <si>
    <t>HMLESSENTIAL JERSEY S/S WOMAN</t>
  </si>
  <si>
    <t>HMLESSENTIAL JERSEY S/S KIDS</t>
  </si>
  <si>
    <t>104 - 164</t>
  </si>
  <si>
    <t>072 - Basic T-Shirt (weiß) - Kinder</t>
  </si>
  <si>
    <t>073 - Basic T-Shirt (schwarz) - Herren</t>
  </si>
  <si>
    <t>HMLGO 2.0 CHEVRON T-SHIRT S/S HERREN</t>
  </si>
  <si>
    <t>HMLGO 2.0 CHEVRON T-SHIRT S/S DAMEN</t>
  </si>
  <si>
    <t>HMLGO 2.0 CHEVRON T-SHIRT S/S KIDS</t>
  </si>
  <si>
    <t>074 - Basic T-Shirt (schwarz) - Damen</t>
  </si>
  <si>
    <t>075 - Basic T-Shirt (schwarz) - Kinder</t>
  </si>
  <si>
    <t>080 - Handball (blau) - Größe 1</t>
  </si>
  <si>
    <t>081 - Handball (blau) - Größe 2</t>
  </si>
  <si>
    <t>082 - Handball (blau) - Größe 3</t>
  </si>
  <si>
    <t>083 - Handball (weißgrün) - Größe 2</t>
  </si>
  <si>
    <t>084 - Handball (weißgrün) - Größe 3</t>
  </si>
  <si>
    <t>085 - Handball (schwarzgrün) - Größe 2</t>
  </si>
  <si>
    <t>086 - Handball (schwarzgrün) - Größe 3</t>
  </si>
  <si>
    <t>HMLEVOLUTION ENERGIZER AR HB</t>
  </si>
  <si>
    <t>Größe 1</t>
  </si>
  <si>
    <t>Größe 2</t>
  </si>
  <si>
    <t>Größe 3</t>
  </si>
  <si>
    <t>HMLEVOLUTION ADVANCED AR HB</t>
  </si>
  <si>
    <t>HMLEVOLUTION PRO AR HB</t>
  </si>
  <si>
    <t>bestellung@tsgo-handball.rocks</t>
  </si>
  <si>
    <t>Dieses Formular ist für Euch nicht relevant. Es wird an den Kleidungslieferanten Intersport Krumholz und das Beflockungsunternehmen Eleopea für die Bestellabwicklung gesendet.</t>
  </si>
  <si>
    <t>Beflockungskosten je Textil inkl. MwSt</t>
  </si>
  <si>
    <t>Es können bis zu fünf Artikel über ein DropDown-Feld in der jeweiligen Spalte ausgewählt werden. Durch das Auswählen einer Größe in der jeweiligen Spieler-/Trainerzeile wird es der Bestellung hinzugefügt. Bitte stellt sicher, dass es das jeweilige Kleidungsstück in der angegebenen Größe gibt.  
Technisch bedingt ist pro Handball eine Zelle bei "Größe" zu befüllen. Wenn also 10 Bälle bestellt werden sollen, dann bitte in 10 Zeilen die entsprechende Größe auswählen.</t>
  </si>
  <si>
    <t>Die angegebenen Preise sind die vom Verein festelegten Verkaufspreise ohne Beflockungskosten für die jeweiligen Artikel. 
Daher bitte in Zeile 9 die Gesamtbeflockungskosten je Artikel eintragen. Der Übersicht sind die Einzelpreise für die Beflockung zu entnehmen. Im Produktkatalog ist der Mindeststandard (ohne Sponsorenbeflockung und Namen) angegeben. Der "Gesamtpreis" je Spieler:in/Trainer:in ist in Spalte W ausgewiesen.</t>
  </si>
  <si>
    <t>In den Spalten I bis Q ist ersichtlich, welche Beflockungen für die einzelnen Artikel standardmäßig vorgenommen werden. Von diesem Standard soll üblicherweise nicht abgewichen werden. Sollte dies doch NOTWENDIG sein, dann dies bitte im Bestellformular_Trainer unter "Hinweis" oder bei jedem einzelnen Spieler/Trainer in der Bemerkungsspalte R angeben.</t>
  </si>
  <si>
    <t>Kilian (Witzel) wird die Bestellung an Intersport Krumholz senden und von dort geht die Kleidung direkt zur Beflockung an ELEHOPEA. Nach dem Beflocken wird an Kilian oder direkt an die Besteller:in ausgeliefert.</t>
  </si>
  <si>
    <r>
      <t xml:space="preserve">Es dürfen in dieser Datei </t>
    </r>
    <r>
      <rPr>
        <b/>
        <sz val="14"/>
        <color rgb="FF0070C0"/>
        <rFont val="Arial"/>
        <family val="2"/>
      </rPr>
      <t>nur blaue Felder befüllt</t>
    </r>
    <r>
      <rPr>
        <b/>
        <sz val="14"/>
        <rFont val="Arial"/>
        <family val="2"/>
      </rPr>
      <t xml:space="preserve"> werden! 
</t>
    </r>
    <r>
      <rPr>
        <sz val="12"/>
        <rFont val="Arial"/>
        <family val="2"/>
      </rPr>
      <t>Auf allen Arbeitsblättern liegt ein Blattschutz und alle übrigen Felder sind gesperrt. Bitte versucht nicht das Formular eigenständig anzupassen - es wird dabei nur kaputt gehen.</t>
    </r>
  </si>
  <si>
    <t>Habt ihr Fragen zum Bestellprozess, bestellbaren Artikeln oder ähnliches, dann wendet Euch bitte an Kilian (Witzel):</t>
  </si>
  <si>
    <t>Kilian</t>
  </si>
  <si>
    <t>Kilian.Witzel@yahoo.de</t>
  </si>
  <si>
    <r>
      <t xml:space="preserve">Hier findet ihr </t>
    </r>
    <r>
      <rPr>
        <b/>
        <sz val="12"/>
        <rFont val="Arial"/>
        <family val="2"/>
      </rPr>
      <t>alle Kleidungsstücke</t>
    </r>
    <r>
      <rPr>
        <sz val="12"/>
        <rFont val="Arial"/>
        <family val="2"/>
      </rPr>
      <t xml:space="preserve"> im Überblick, die für die Mannschaften als </t>
    </r>
    <r>
      <rPr>
        <b/>
        <sz val="12"/>
        <rFont val="Arial"/>
        <family val="2"/>
      </rPr>
      <t>einheitlicher Standard</t>
    </r>
    <r>
      <rPr>
        <sz val="12"/>
        <rFont val="Arial"/>
        <family val="2"/>
      </rPr>
      <t xml:space="preserve"> vorgesehen sind und bestellt werden können.
Es gibt nichtsdestotrotz drei Zeilen mit blauen Zellen, in welchen </t>
    </r>
    <r>
      <rPr>
        <b/>
        <sz val="12"/>
        <rFont val="Arial"/>
        <family val="2"/>
      </rPr>
      <t>eigenständig Produkte außerhalb des Standards</t>
    </r>
    <r>
      <rPr>
        <sz val="12"/>
        <rFont val="Arial"/>
        <family val="2"/>
      </rPr>
      <t xml:space="preserve"> aus dem Hummel-Katalog eingetragen werden können und die damit auch über den einheitlichen Bestellprozess einschließlich Beflockung abgewickelt werden können.
Außerdem finden sich 
- ab lfd. Nummer 60 Hoodies und Zip-Hoodies
- ab lfd. Nummer 70 Basic Trikots für bspw. Meister-Shirts o.ä. und 
- ab lfd. Nummer 80 harzfreie Handbälle (technisch bedingt ist pro Ball eine Zelle bei "Größe" zu befüllen. Wenn also 10 Bälle bestellt werden sollen, dann bitte in 10 Zeilen die entsprechende Größe auswählen)
Auch diese Artikel sind über den einheitlichen Ausrüster zu bestellen!</t>
    </r>
  </si>
  <si>
    <t>Unterhalb der Spielerliste finden sich drei Zeilen mit den Bezeichnungen "Sponsorenname Brust", "Sponsorenname Rücken" und "Sponsorenname Arm links". Hier bitte unbedingt den Namen des jeweiligen Sponsoren eintragen. Aus dem Produktkatalog ist ersichtlich, welche Kleidungsstücke mit einem Sponsor versehen werden sollen/können.</t>
  </si>
  <si>
    <t>Sponsor Front (weiß)</t>
  </si>
  <si>
    <t>Sponsor Rücken (weiß)</t>
  </si>
  <si>
    <t>Sponsor Arm (weiß)</t>
  </si>
  <si>
    <t>Mindest-Gesamtpreis Beflockung</t>
  </si>
  <si>
    <r>
      <t xml:space="preserve">Bitte im Betreff der Email folgendes angeben: Bestellung TSGO [Mannschaft] [Datum der Bestell-Mail]
</t>
    </r>
    <r>
      <rPr>
        <i/>
        <sz val="12"/>
        <rFont val="Arial"/>
        <family val="2"/>
      </rPr>
      <t xml:space="preserve">Beispiel: </t>
    </r>
    <r>
      <rPr>
        <b/>
        <i/>
        <sz val="12"/>
        <rFont val="Arial"/>
        <family val="2"/>
      </rPr>
      <t>Bestellung TSGO MJA 20.04.2026</t>
    </r>
  </si>
  <si>
    <t>010 - Shorts heim (rot) Herren</t>
  </si>
  <si>
    <t>011 - Shorts heim (rot) Damen</t>
  </si>
  <si>
    <t>012 - Shorts heim (rot) Kinder</t>
  </si>
  <si>
    <t>013 - Aufwärmshirt - Herren</t>
  </si>
  <si>
    <t>014 - Aufwärmshirt - Damen</t>
  </si>
  <si>
    <t>015 - Aufwärmshirt - Kinder</t>
  </si>
  <si>
    <r>
      <t xml:space="preserve">Die Trainer:innen sammeln den Gesamtbetrag innerhalb der Mannschaft ein.
Die Überweisung erfolgt gesammelt auf folgendes Konto:
TSG 1861 e.V. Oberursel
IBAN: DE49 5139 0000 0037 0885 01
Verwendungszweck: [Betreff der Bestell-Mail] </t>
    </r>
    <r>
      <rPr>
        <i/>
        <sz val="12"/>
        <rFont val="Arial"/>
        <family val="2"/>
      </rPr>
      <t xml:space="preserve">Beispiel: </t>
    </r>
    <r>
      <rPr>
        <b/>
        <i/>
        <sz val="12"/>
        <rFont val="Arial"/>
        <family val="2"/>
      </rPr>
      <t>Bestellung TSGO MJA 20.04.206</t>
    </r>
    <r>
      <rPr>
        <b/>
        <sz val="12"/>
        <rFont val="Arial"/>
        <family val="2"/>
      </rPr>
      <t xml:space="preserve">
</t>
    </r>
    <r>
      <rPr>
        <b/>
        <sz val="14"/>
        <color rgb="FFFF0000"/>
        <rFont val="Arial"/>
        <family val="2"/>
      </rPr>
      <t xml:space="preserve">Wichtig:
Die Bestellung wird erst ausgelöst, wenn der vollständige Betrag auf dem Konto eingegangen ist. Eine Vorleistung durch den Verein erfolgt nicht.
</t>
    </r>
    <r>
      <rPr>
        <b/>
        <sz val="12"/>
        <rFont val="Arial"/>
        <family val="2"/>
      </rPr>
      <t xml:space="preserve"> 
Wie sich der Betrag innerhalb der Mannschaft zusammensetzt (z. B. Eigenanteil, Sponsoren, Mannschaftskasse, Elternbeiträge), ist euch freigestellt.</t>
    </r>
  </si>
  <si>
    <t>Logo Ausrüster Arm</t>
  </si>
  <si>
    <t>Berechnungshilfe für die Finanzierung - 1 Trikotsatz (Heimshirt) + Hose</t>
  </si>
  <si>
    <t>Zusatz 2. Trikotsatz (Auswärtstrikots)</t>
  </si>
  <si>
    <t>MANNSCHAFT</t>
  </si>
  <si>
    <t>Anzahl Spieler</t>
  </si>
  <si>
    <t>Anzahl "Reserve"</t>
  </si>
  <si>
    <t>Anzahl Torspieler</t>
  </si>
  <si>
    <t>BEFLOCKUNG</t>
  </si>
  <si>
    <t xml:space="preserve">Basis-Beflockung </t>
  </si>
  <si>
    <t>Zusatzbeflockung</t>
  </si>
  <si>
    <t>Front</t>
  </si>
  <si>
    <t>Logo Ausrüster</t>
  </si>
  <si>
    <t>Sponsor (Einfarbig)</t>
  </si>
  <si>
    <t>TSGO-Wappen</t>
  </si>
  <si>
    <t>Sponsor (Mehrfarbig)</t>
  </si>
  <si>
    <t>Nummer-Brust</t>
  </si>
  <si>
    <t>Arm</t>
  </si>
  <si>
    <t>TSGO Schriftzug</t>
  </si>
  <si>
    <t>Werbung Arm (einfarbig)</t>
  </si>
  <si>
    <t>Nummer-Rücken</t>
  </si>
  <si>
    <t>Werbung Arm (Bunt)</t>
  </si>
  <si>
    <t>Summe</t>
  </si>
  <si>
    <t>Rücken</t>
  </si>
  <si>
    <t>MwSt. 19%</t>
  </si>
  <si>
    <t>SUMME</t>
  </si>
  <si>
    <t>Name Rücken</t>
  </si>
  <si>
    <t xml:space="preserve">Zusatz </t>
  </si>
  <si>
    <t>FreieFeld</t>
  </si>
  <si>
    <t xml:space="preserve">Ermittlung der Gesamtkosten </t>
  </si>
  <si>
    <t>Einzelpreis</t>
  </si>
  <si>
    <t xml:space="preserve">Textil </t>
  </si>
  <si>
    <t>VK</t>
  </si>
  <si>
    <t xml:space="preserve">Kosten </t>
  </si>
  <si>
    <t>Basis</t>
  </si>
  <si>
    <t>Trikot</t>
  </si>
  <si>
    <t>Reservetrikot*</t>
  </si>
  <si>
    <t>K. Hose</t>
  </si>
  <si>
    <t>Tor-Trikot</t>
  </si>
  <si>
    <t>Tor-B_Layer</t>
  </si>
  <si>
    <t>Tor-Hose</t>
  </si>
  <si>
    <t>Preis pro Spieler</t>
  </si>
  <si>
    <t xml:space="preserve">*) Reservetrikots werden anteilig umgelegt </t>
  </si>
  <si>
    <t>Sponsoreneinnahmen</t>
  </si>
  <si>
    <t>verbleibender Preis pro Spieler</t>
  </si>
  <si>
    <t>Damenmannschaft (Baselayer)</t>
  </si>
  <si>
    <t>Zusatz Trainingsanzug</t>
  </si>
  <si>
    <t>T-Jacke</t>
  </si>
  <si>
    <t>T-Hose</t>
  </si>
  <si>
    <t>Zusatz Aufwärmshirt</t>
  </si>
  <si>
    <t>Damenmannschaft? (Baselayer)</t>
  </si>
  <si>
    <t>Berechnungshilfe_Finanzierung</t>
  </si>
  <si>
    <t>Dieses Formular dient nur Euch als kleine Hilfestellung, wenn ihr für Eure Mannschaft ermitteln wollt:
- welche Kosten mit der Bestellung verbunden sind (getrennt nach verschiedenen Produkten/Produktkombinationen)
- welche Kosten pro Spieler entstehen
- wie die Kosten pro Spieler sich reduzieren, wenn bestimmte Sponsoreneinnahmen für die Beschaffung zur Verfügung stehen.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</si>
</sst>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General\ &quot;St.&quot;"/>
    <numFmt numFmtId="165" formatCode="_-* #,##0.00\ [$€-407]_-;\-* #,##0.00\ [$€-407]_-;_-* &quot;-&quot;??\ [$€-407]_-;_-@_-"/>
  </numFmts>
  <fonts count="38" x14ac:knownFonts="1">
    <font>
      <sz val="10"/>
      <name val="Arial"/>
    </font>
    <font>
      <sz val="11"/>
      <color theme="1"/>
      <name val="Calibri"/>
      <family val="2"/>
      <scheme val="minor"/>
    </font>
    <font>
      <sz val="10"/>
      <name val="Arial"/>
      <family val="2"/>
    </font>
    <font>
      <sz val="8"/>
      <name val="Arial"/>
      <family val="2"/>
    </font>
    <font>
      <b/>
      <sz val="10"/>
      <name val="Arial"/>
      <family val="2"/>
    </font>
    <font>
      <b/>
      <sz val="12"/>
      <name val="Arial"/>
      <family val="2"/>
    </font>
    <font>
      <sz val="10"/>
      <name val="Arial"/>
      <family val="2"/>
    </font>
    <font>
      <u/>
      <sz val="10"/>
      <color theme="10"/>
      <name val="Arial"/>
      <family val="2"/>
    </font>
    <font>
      <b/>
      <sz val="10"/>
      <color theme="1"/>
      <name val="Arial"/>
      <family val="2"/>
    </font>
    <font>
      <sz val="11"/>
      <name val="Arial"/>
      <family val="2"/>
    </font>
    <font>
      <sz val="12"/>
      <name val="Arial"/>
      <family val="2"/>
    </font>
    <font>
      <sz val="16"/>
      <name val="Arial"/>
      <family val="2"/>
    </font>
    <font>
      <b/>
      <sz val="11"/>
      <name val="Arial"/>
      <family val="2"/>
    </font>
    <font>
      <b/>
      <sz val="14"/>
      <name val="Arial"/>
      <family val="2"/>
    </font>
    <font>
      <u/>
      <sz val="12"/>
      <color theme="10"/>
      <name val="Arial"/>
      <family val="2"/>
    </font>
    <font>
      <b/>
      <sz val="26"/>
      <color theme="0"/>
      <name val="Arial"/>
      <family val="2"/>
    </font>
    <font>
      <b/>
      <sz val="28"/>
      <color theme="0"/>
      <name val="Arial"/>
      <family val="2"/>
    </font>
    <font>
      <sz val="9"/>
      <color rgb="FFFF0000"/>
      <name val="Arial"/>
      <family val="2"/>
    </font>
    <font>
      <sz val="11"/>
      <color rgb="FFFF0000"/>
      <name val="Arial"/>
      <family val="2"/>
    </font>
    <font>
      <sz val="12"/>
      <color rgb="FFFF0000"/>
      <name val="Arial"/>
      <family val="2"/>
    </font>
    <font>
      <b/>
      <sz val="10"/>
      <color rgb="FF0070C0"/>
      <name val="Arial"/>
      <family val="2"/>
    </font>
    <font>
      <b/>
      <sz val="11"/>
      <color rgb="FF0070C0"/>
      <name val="Arial"/>
      <family val="2"/>
    </font>
    <font>
      <b/>
      <sz val="12"/>
      <color rgb="FF0070C0"/>
      <name val="Arial"/>
      <family val="2"/>
    </font>
    <font>
      <b/>
      <sz val="11"/>
      <color theme="1"/>
      <name val="Arial"/>
      <family val="2"/>
    </font>
    <font>
      <sz val="16"/>
      <color rgb="FF0070C0"/>
      <name val="Arial"/>
      <family val="2"/>
    </font>
    <font>
      <b/>
      <u/>
      <sz val="12"/>
      <color rgb="FF0070C0"/>
      <name val="Arial"/>
      <family val="2"/>
    </font>
    <font>
      <b/>
      <i/>
      <sz val="11"/>
      <name val="Arial"/>
      <family val="2"/>
    </font>
    <font>
      <b/>
      <sz val="8"/>
      <color rgb="FFFF0000"/>
      <name val="Arial"/>
      <family val="2"/>
    </font>
    <font>
      <b/>
      <sz val="14"/>
      <color rgb="FF0070C0"/>
      <name val="Arial"/>
      <family val="2"/>
    </font>
    <font>
      <b/>
      <sz val="16"/>
      <color rgb="FF0070C0"/>
      <name val="Arial"/>
      <family val="2"/>
    </font>
    <font>
      <b/>
      <sz val="14"/>
      <color rgb="FFFF0000"/>
      <name val="Arial"/>
      <family val="2"/>
    </font>
    <font>
      <b/>
      <u/>
      <sz val="14"/>
      <color theme="10"/>
      <name val="Arial"/>
      <family val="2"/>
    </font>
    <font>
      <b/>
      <i/>
      <sz val="12"/>
      <name val="Arial"/>
      <family val="2"/>
    </font>
    <font>
      <i/>
      <sz val="12"/>
      <name val="Arial"/>
      <family val="2"/>
    </font>
    <font>
      <b/>
      <sz val="11"/>
      <color theme="1"/>
      <name val="Calibri"/>
      <family val="2"/>
      <scheme val="minor"/>
    </font>
    <font>
      <b/>
      <sz val="14"/>
      <color theme="1"/>
      <name val="Calibri"/>
      <family val="2"/>
      <scheme val="minor"/>
    </font>
    <font>
      <i/>
      <sz val="11"/>
      <color theme="1"/>
      <name val="Calibri"/>
      <family val="2"/>
      <scheme val="minor"/>
    </font>
    <font>
      <sz val="10"/>
      <color theme="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4"/>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s>
  <borders count="44">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ck">
        <color rgb="FF0070C0"/>
      </right>
      <top style="thick">
        <color rgb="FF0070C0"/>
      </top>
      <bottom style="thick">
        <color rgb="FF0070C0"/>
      </bottom>
      <diagonal/>
    </border>
    <border>
      <left style="thick">
        <color indexed="64"/>
      </left>
      <right/>
      <top/>
      <bottom/>
      <diagonal/>
    </border>
    <border>
      <left style="medium">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5">
    <xf numFmtId="0" fontId="0" fillId="0" borderId="0"/>
    <xf numFmtId="44" fontId="2" fillId="0" borderId="0" applyFont="0" applyFill="0" applyBorder="0" applyAlignment="0" applyProtection="0"/>
    <xf numFmtId="0" fontId="7" fillId="0" borderId="0" applyNumberFormat="0" applyFill="0" applyBorder="0" applyAlignment="0" applyProtection="0"/>
    <xf numFmtId="0" fontId="1" fillId="0" borderId="0"/>
    <xf numFmtId="44" fontId="1" fillId="0" borderId="0" applyFont="0" applyFill="0" applyBorder="0" applyAlignment="0" applyProtection="0"/>
  </cellStyleXfs>
  <cellXfs count="316">
    <xf numFmtId="0" fontId="0" fillId="0" borderId="0" xfId="0"/>
    <xf numFmtId="0" fontId="4" fillId="0" borderId="0" xfId="0" applyFont="1"/>
    <xf numFmtId="0" fontId="6" fillId="0" borderId="0" xfId="0" applyFont="1"/>
    <xf numFmtId="0" fontId="6" fillId="0" borderId="0" xfId="0" applyFont="1" applyAlignment="1">
      <alignment horizontal="left"/>
    </xf>
    <xf numFmtId="0" fontId="0" fillId="0" borderId="0" xfId="0" applyAlignment="1">
      <alignment horizontal="center"/>
    </xf>
    <xf numFmtId="0" fontId="0" fillId="0" borderId="13" xfId="0" applyBorder="1"/>
    <xf numFmtId="0" fontId="0" fillId="0" borderId="12" xfId="0" applyBorder="1"/>
    <xf numFmtId="0" fontId="0" fillId="0" borderId="6" xfId="0" applyBorder="1" applyAlignment="1">
      <alignment horizontal="center"/>
    </xf>
    <xf numFmtId="0" fontId="2" fillId="0" borderId="0" xfId="0" applyFont="1"/>
    <xf numFmtId="0" fontId="4" fillId="0" borderId="0" xfId="0" applyFont="1" applyAlignment="1">
      <alignment horizontal="right"/>
    </xf>
    <xf numFmtId="44" fontId="6" fillId="0" borderId="6" xfId="1" applyFont="1" applyFill="1" applyBorder="1" applyAlignment="1">
      <alignment horizontal="center"/>
    </xf>
    <xf numFmtId="44" fontId="8" fillId="0" borderId="0" xfId="0" applyNumberFormat="1" applyFont="1"/>
    <xf numFmtId="0" fontId="8" fillId="0" borderId="0" xfId="0" applyFont="1" applyAlignment="1">
      <alignment horizontal="right"/>
    </xf>
    <xf numFmtId="0" fontId="0" fillId="0" borderId="0" xfId="0" applyAlignment="1">
      <alignment vertical="center"/>
    </xf>
    <xf numFmtId="0" fontId="6" fillId="0" borderId="0" xfId="0" applyFont="1" applyAlignment="1">
      <alignment horizontal="left" vertical="center"/>
    </xf>
    <xf numFmtId="0" fontId="6" fillId="0" borderId="0" xfId="0" applyFont="1" applyAlignment="1">
      <alignment vertical="center"/>
    </xf>
    <xf numFmtId="0" fontId="2" fillId="0" borderId="0" xfId="0" applyFont="1" applyAlignment="1">
      <alignment vertical="center"/>
    </xf>
    <xf numFmtId="0" fontId="4" fillId="2" borderId="6"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10" xfId="0" applyFont="1" applyBorder="1" applyAlignment="1">
      <alignment vertical="center"/>
    </xf>
    <xf numFmtId="0" fontId="4" fillId="0" borderId="8" xfId="0" applyFont="1" applyBorder="1" applyAlignment="1">
      <alignment vertical="center"/>
    </xf>
    <xf numFmtId="0" fontId="0" fillId="0" borderId="8" xfId="0" applyBorder="1" applyAlignment="1">
      <alignment vertical="center"/>
    </xf>
    <xf numFmtId="0" fontId="4" fillId="0" borderId="24" xfId="0" applyFont="1" applyBorder="1" applyAlignment="1">
      <alignment vertical="center"/>
    </xf>
    <xf numFmtId="0" fontId="6" fillId="0" borderId="0" xfId="0" applyFont="1" applyAlignment="1">
      <alignment vertical="center" wrapText="1"/>
    </xf>
    <xf numFmtId="0" fontId="4" fillId="0" borderId="6" xfId="0" applyFont="1" applyBorder="1" applyAlignment="1">
      <alignment vertical="center"/>
    </xf>
    <xf numFmtId="0" fontId="0" fillId="0" borderId="7" xfId="0" applyBorder="1" applyAlignment="1">
      <alignment vertical="center"/>
    </xf>
    <xf numFmtId="0" fontId="5" fillId="0" borderId="0" xfId="0" applyFont="1" applyAlignment="1">
      <alignment horizontal="center"/>
    </xf>
    <xf numFmtId="0" fontId="0" fillId="0" borderId="12" xfId="0" applyBorder="1" applyAlignment="1">
      <alignment vertical="center"/>
    </xf>
    <xf numFmtId="0" fontId="0" fillId="0" borderId="14" xfId="0" applyBorder="1" applyAlignment="1">
      <alignment vertical="center"/>
    </xf>
    <xf numFmtId="0" fontId="2" fillId="0" borderId="6" xfId="0" applyFont="1" applyBorder="1" applyAlignment="1">
      <alignment vertical="center"/>
    </xf>
    <xf numFmtId="0" fontId="9" fillId="0" borderId="0" xfId="0" applyFont="1"/>
    <xf numFmtId="0" fontId="4" fillId="0" borderId="0" xfId="0" applyFont="1" applyAlignment="1">
      <alignment horizontal="center" vertical="center"/>
    </xf>
    <xf numFmtId="0" fontId="5" fillId="0" borderId="0" xfId="0" applyFont="1" applyAlignment="1">
      <alignment horizontal="left" vertical="center" wrapText="1"/>
    </xf>
    <xf numFmtId="0" fontId="0" fillId="4" borderId="6" xfId="0" applyFill="1" applyBorder="1" applyAlignment="1">
      <alignment horizontal="center" vertical="center"/>
    </xf>
    <xf numFmtId="0" fontId="2" fillId="4" borderId="6" xfId="0" applyFont="1" applyFill="1" applyBorder="1" applyAlignment="1">
      <alignment horizontal="center" vertical="center"/>
    </xf>
    <xf numFmtId="0" fontId="5" fillId="4" borderId="6" xfId="0" applyFont="1" applyFill="1" applyBorder="1" applyAlignment="1">
      <alignment horizontal="left" vertical="center" wrapText="1"/>
    </xf>
    <xf numFmtId="0" fontId="4" fillId="2" borderId="20" xfId="0" applyFont="1" applyFill="1" applyBorder="1" applyAlignment="1">
      <alignment horizontal="center" vertical="center"/>
    </xf>
    <xf numFmtId="0" fontId="4" fillId="2" borderId="18" xfId="0" applyFont="1" applyFill="1" applyBorder="1" applyAlignment="1">
      <alignment horizontal="center" vertical="center"/>
    </xf>
    <xf numFmtId="44" fontId="6" fillId="0" borderId="18" xfId="1" applyFont="1" applyFill="1" applyBorder="1" applyAlignment="1">
      <alignment horizontal="center"/>
    </xf>
    <xf numFmtId="44" fontId="4" fillId="0" borderId="0" xfId="0" applyNumberFormat="1" applyFont="1"/>
    <xf numFmtId="0" fontId="5" fillId="0" borderId="0" xfId="0" applyFont="1" applyAlignment="1">
      <alignment horizontal="right"/>
    </xf>
    <xf numFmtId="0" fontId="4" fillId="0" borderId="10" xfId="0" applyFont="1" applyBorder="1" applyAlignment="1">
      <alignment horizontal="right" vertical="center"/>
    </xf>
    <xf numFmtId="0" fontId="0" fillId="0" borderId="0" xfId="0" applyAlignment="1">
      <alignment horizontal="left"/>
    </xf>
    <xf numFmtId="0" fontId="6" fillId="0" borderId="7" xfId="0" applyFont="1" applyBorder="1" applyAlignment="1">
      <alignment horizontal="left" vertical="center"/>
    </xf>
    <xf numFmtId="0" fontId="21" fillId="4" borderId="6" xfId="0" applyFont="1" applyFill="1" applyBorder="1" applyAlignment="1">
      <alignment horizontal="center" vertical="center" wrapText="1"/>
    </xf>
    <xf numFmtId="0" fontId="9" fillId="4" borderId="6" xfId="0" applyFont="1" applyFill="1" applyBorder="1" applyAlignment="1">
      <alignment horizontal="center" vertical="center"/>
    </xf>
    <xf numFmtId="0" fontId="20" fillId="4" borderId="6" xfId="0" applyFont="1" applyFill="1" applyBorder="1" applyAlignment="1">
      <alignment horizontal="center" vertical="center"/>
    </xf>
    <xf numFmtId="164" fontId="21" fillId="4" borderId="6" xfId="0" applyNumberFormat="1" applyFont="1" applyFill="1" applyBorder="1" applyAlignment="1">
      <alignment horizontal="center" vertical="center"/>
    </xf>
    <xf numFmtId="0" fontId="23" fillId="4" borderId="6" xfId="0" applyFont="1" applyFill="1"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left" vertical="center"/>
    </xf>
    <xf numFmtId="0" fontId="9" fillId="0" borderId="0" xfId="0" applyFont="1" applyAlignment="1">
      <alignment horizontal="left"/>
    </xf>
    <xf numFmtId="0" fontId="9" fillId="0" borderId="0" xfId="0" applyFont="1" applyAlignment="1">
      <alignment horizontal="center"/>
    </xf>
    <xf numFmtId="1" fontId="21" fillId="4" borderId="6" xfId="0" applyNumberFormat="1" applyFont="1" applyFill="1" applyBorder="1" applyAlignment="1">
      <alignment horizontal="center" vertical="center"/>
    </xf>
    <xf numFmtId="1" fontId="20" fillId="4" borderId="6" xfId="0" applyNumberFormat="1" applyFont="1" applyFill="1" applyBorder="1" applyAlignment="1">
      <alignment horizontal="center" vertical="center"/>
    </xf>
    <xf numFmtId="0" fontId="12" fillId="4" borderId="6" xfId="0" applyFont="1" applyFill="1" applyBorder="1" applyAlignment="1">
      <alignment horizontal="right" vertical="center" wrapText="1"/>
    </xf>
    <xf numFmtId="44" fontId="21" fillId="4" borderId="6" xfId="1" applyFont="1" applyFill="1" applyBorder="1" applyAlignment="1">
      <alignment horizontal="center" vertical="center" wrapText="1"/>
    </xf>
    <xf numFmtId="44" fontId="21" fillId="4" borderId="6" xfId="1" applyFont="1" applyFill="1" applyBorder="1" applyAlignment="1">
      <alignment vertical="center" wrapText="1"/>
    </xf>
    <xf numFmtId="0" fontId="20" fillId="0" borderId="0" xfId="0" applyFont="1" applyAlignment="1">
      <alignment horizontal="center" vertical="center"/>
    </xf>
    <xf numFmtId="164" fontId="21" fillId="0" borderId="0" xfId="0" applyNumberFormat="1" applyFont="1" applyAlignment="1">
      <alignment horizontal="center" vertical="center"/>
    </xf>
    <xf numFmtId="2" fontId="4" fillId="0" borderId="0" xfId="1" applyNumberFormat="1" applyFont="1" applyFill="1" applyBorder="1" applyAlignment="1">
      <alignment horizontal="center" vertical="center"/>
    </xf>
    <xf numFmtId="1" fontId="21" fillId="0" borderId="0" xfId="0" applyNumberFormat="1" applyFont="1" applyAlignment="1">
      <alignment horizontal="center" vertical="center"/>
    </xf>
    <xf numFmtId="0" fontId="12" fillId="4" borderId="6" xfId="0" applyFont="1" applyFill="1" applyBorder="1" applyAlignment="1">
      <alignment horizontal="center" vertical="center" wrapText="1"/>
    </xf>
    <xf numFmtId="44" fontId="21" fillId="4" borderId="6" xfId="0" applyNumberFormat="1" applyFont="1" applyFill="1" applyBorder="1" applyAlignment="1">
      <alignment horizontal="center" vertical="center" wrapText="1"/>
    </xf>
    <xf numFmtId="0" fontId="24" fillId="4" borderId="3" xfId="0" applyFont="1" applyFill="1" applyBorder="1" applyAlignment="1">
      <alignment horizontal="center"/>
    </xf>
    <xf numFmtId="0" fontId="24" fillId="4" borderId="4" xfId="0" applyFont="1" applyFill="1" applyBorder="1" applyAlignment="1">
      <alignment horizontal="center"/>
    </xf>
    <xf numFmtId="0" fontId="4" fillId="0" borderId="1" xfId="0" applyFont="1" applyBorder="1" applyAlignment="1">
      <alignment vertical="center" wrapText="1"/>
    </xf>
    <xf numFmtId="0" fontId="4" fillId="0" borderId="17" xfId="0" applyFont="1" applyBorder="1" applyAlignment="1">
      <alignment vertical="center" wrapText="1"/>
    </xf>
    <xf numFmtId="165" fontId="9" fillId="4" borderId="6" xfId="0" applyNumberFormat="1" applyFont="1" applyFill="1" applyBorder="1" applyAlignment="1">
      <alignment vertical="center"/>
    </xf>
    <xf numFmtId="0" fontId="9" fillId="4" borderId="6" xfId="0" applyFont="1" applyFill="1" applyBorder="1" applyAlignment="1">
      <alignment horizontal="center" vertical="center" wrapText="1"/>
    </xf>
    <xf numFmtId="0" fontId="0" fillId="0" borderId="0" xfId="0" applyAlignment="1">
      <alignment vertical="top"/>
    </xf>
    <xf numFmtId="0" fontId="0" fillId="0" borderId="12" xfId="0" applyBorder="1" applyAlignment="1">
      <alignment vertical="top"/>
    </xf>
    <xf numFmtId="0" fontId="0" fillId="0" borderId="13" xfId="0" applyBorder="1" applyAlignment="1">
      <alignment vertical="top"/>
    </xf>
    <xf numFmtId="44" fontId="5" fillId="0" borderId="9" xfId="0" applyNumberFormat="1" applyFont="1" applyBorder="1" applyAlignment="1">
      <alignment vertical="top"/>
    </xf>
    <xf numFmtId="0" fontId="13" fillId="0" borderId="0" xfId="0" applyFont="1" applyAlignment="1">
      <alignment horizontal="left"/>
    </xf>
    <xf numFmtId="0" fontId="9" fillId="0" borderId="0" xfId="0" applyFont="1" applyAlignment="1">
      <alignment horizontal="right"/>
    </xf>
    <xf numFmtId="14" fontId="9" fillId="0" borderId="0" xfId="0" applyNumberFormat="1" applyFont="1" applyAlignment="1">
      <alignment horizontal="left"/>
    </xf>
    <xf numFmtId="0" fontId="9" fillId="0" borderId="0" xfId="0" applyFont="1" applyAlignment="1">
      <alignment horizontal="left" vertical="center"/>
    </xf>
    <xf numFmtId="44" fontId="9" fillId="4" borderId="6" xfId="1" applyFont="1" applyFill="1" applyBorder="1" applyAlignment="1">
      <alignment horizontal="center" vertical="center" wrapText="1"/>
    </xf>
    <xf numFmtId="0" fontId="4" fillId="0" borderId="0" xfId="0" applyFont="1" applyAlignment="1">
      <alignment horizontal="center" vertical="center" wrapText="1"/>
    </xf>
    <xf numFmtId="44" fontId="9" fillId="6" borderId="6" xfId="1" applyFont="1" applyFill="1" applyBorder="1" applyAlignment="1">
      <alignment horizontal="center" vertical="center" wrapText="1"/>
    </xf>
    <xf numFmtId="0" fontId="5" fillId="6" borderId="6" xfId="0" applyFont="1" applyFill="1" applyBorder="1" applyAlignment="1">
      <alignment horizontal="center" vertical="center" textRotation="90" wrapText="1"/>
    </xf>
    <xf numFmtId="0" fontId="9" fillId="4" borderId="6" xfId="0" applyFont="1" applyFill="1" applyBorder="1" applyAlignment="1">
      <alignment horizontal="left" vertical="center" wrapText="1"/>
    </xf>
    <xf numFmtId="0" fontId="4" fillId="4" borderId="6" xfId="0" applyFont="1" applyFill="1" applyBorder="1" applyAlignment="1">
      <alignment vertical="center"/>
    </xf>
    <xf numFmtId="0" fontId="2" fillId="0" borderId="0" xfId="0" applyFont="1" applyAlignment="1">
      <alignment horizontal="left"/>
    </xf>
    <xf numFmtId="0" fontId="5" fillId="7" borderId="6" xfId="0" applyFont="1" applyFill="1" applyBorder="1" applyAlignment="1" applyProtection="1">
      <alignment horizontal="left" vertical="center" wrapText="1"/>
      <protection locked="0"/>
    </xf>
    <xf numFmtId="0" fontId="5" fillId="7" borderId="6" xfId="0" applyFont="1" applyFill="1" applyBorder="1" applyAlignment="1" applyProtection="1">
      <alignment horizontal="center" vertical="center" wrapText="1"/>
      <protection locked="0"/>
    </xf>
    <xf numFmtId="0" fontId="5" fillId="7" borderId="4" xfId="0" applyFont="1" applyFill="1" applyBorder="1" applyAlignment="1" applyProtection="1">
      <alignment horizontal="center" vertical="center" wrapText="1"/>
      <protection locked="0"/>
    </xf>
    <xf numFmtId="44" fontId="9" fillId="7" borderId="6" xfId="1" applyFont="1" applyFill="1" applyBorder="1" applyAlignment="1" applyProtection="1">
      <alignment horizontal="center" vertical="center" wrapText="1"/>
      <protection locked="0"/>
    </xf>
    <xf numFmtId="0" fontId="11" fillId="3" borderId="3" xfId="0" applyFont="1" applyFill="1" applyBorder="1" applyAlignment="1" applyProtection="1">
      <alignment horizontal="center"/>
      <protection locked="0"/>
    </xf>
    <xf numFmtId="0" fontId="11" fillId="3" borderId="4" xfId="0" applyFont="1" applyFill="1" applyBorder="1" applyAlignment="1" applyProtection="1">
      <alignment horizontal="center"/>
      <protection locked="0"/>
    </xf>
    <xf numFmtId="49" fontId="11" fillId="3" borderId="20" xfId="0" applyNumberFormat="1" applyFont="1" applyFill="1" applyBorder="1" applyAlignment="1" applyProtection="1">
      <alignment horizontal="center"/>
      <protection locked="0"/>
    </xf>
    <xf numFmtId="0" fontId="11" fillId="3" borderId="6" xfId="0" applyFont="1" applyFill="1" applyBorder="1" applyAlignment="1" applyProtection="1">
      <alignment horizontal="center"/>
      <protection locked="0"/>
    </xf>
    <xf numFmtId="0" fontId="2" fillId="3" borderId="6" xfId="0" applyFont="1" applyFill="1" applyBorder="1" applyAlignment="1" applyProtection="1">
      <alignment horizontal="center"/>
      <protection locked="0"/>
    </xf>
    <xf numFmtId="0" fontId="2" fillId="3" borderId="3" xfId="0" applyFont="1" applyFill="1" applyBorder="1" applyAlignment="1" applyProtection="1">
      <alignment horizontal="left" wrapText="1"/>
      <protection locked="0"/>
    </xf>
    <xf numFmtId="0" fontId="6" fillId="3" borderId="3" xfId="0" applyFont="1" applyFill="1" applyBorder="1" applyAlignment="1" applyProtection="1">
      <alignment horizontal="left" wrapText="1"/>
      <protection locked="0"/>
    </xf>
    <xf numFmtId="0" fontId="20" fillId="4" borderId="4" xfId="0" applyFont="1" applyFill="1" applyBorder="1" applyAlignment="1">
      <alignment horizontal="right"/>
    </xf>
    <xf numFmtId="14" fontId="20" fillId="4" borderId="2" xfId="0" applyNumberFormat="1" applyFont="1" applyFill="1" applyBorder="1" applyAlignment="1">
      <alignment horizontal="left"/>
    </xf>
    <xf numFmtId="0" fontId="20" fillId="4" borderId="2" xfId="0" applyFont="1" applyFill="1" applyBorder="1" applyAlignment="1">
      <alignment horizontal="center"/>
    </xf>
    <xf numFmtId="0" fontId="20" fillId="4" borderId="2" xfId="0" applyFont="1" applyFill="1" applyBorder="1" applyAlignment="1">
      <alignment horizontal="right"/>
    </xf>
    <xf numFmtId="0" fontId="20" fillId="4" borderId="2" xfId="0" applyFont="1" applyFill="1" applyBorder="1"/>
    <xf numFmtId="49" fontId="20" fillId="4" borderId="3" xfId="0" applyNumberFormat="1" applyFont="1" applyFill="1" applyBorder="1"/>
    <xf numFmtId="0" fontId="10" fillId="0" borderId="0" xfId="0" applyFont="1"/>
    <xf numFmtId="0" fontId="22" fillId="0" borderId="0" xfId="0" applyFont="1"/>
    <xf numFmtId="0" fontId="5" fillId="4" borderId="6" xfId="0" applyFont="1" applyFill="1" applyBorder="1" applyAlignment="1">
      <alignment horizontal="center" vertical="center" wrapText="1"/>
    </xf>
    <xf numFmtId="0" fontId="9" fillId="4" borderId="6" xfId="0" quotePrefix="1" applyFont="1" applyFill="1" applyBorder="1" applyAlignment="1">
      <alignment horizontal="center" vertical="center"/>
    </xf>
    <xf numFmtId="0" fontId="14" fillId="0" borderId="0" xfId="2" applyFont="1"/>
    <xf numFmtId="0" fontId="10" fillId="0" borderId="0" xfId="0" applyFont="1" applyAlignment="1">
      <alignment horizontal="left" vertical="center"/>
    </xf>
    <xf numFmtId="0" fontId="22" fillId="0" borderId="0" xfId="0" applyFont="1" applyAlignment="1">
      <alignment vertical="top"/>
    </xf>
    <xf numFmtId="0" fontId="14" fillId="0" borderId="0" xfId="2" applyFont="1" applyAlignment="1">
      <alignment horizontal="left" vertical="top"/>
    </xf>
    <xf numFmtId="44" fontId="5" fillId="7" borderId="6" xfId="1" applyFont="1" applyFill="1" applyBorder="1" applyAlignment="1" applyProtection="1">
      <alignment horizontal="center" vertical="center" wrapText="1"/>
      <protection locked="0"/>
    </xf>
    <xf numFmtId="0" fontId="1" fillId="0" borderId="0" xfId="3"/>
    <xf numFmtId="0" fontId="35" fillId="0" borderId="10" xfId="3" applyFont="1" applyBorder="1"/>
    <xf numFmtId="0" fontId="1" fillId="0" borderId="8" xfId="3" applyBorder="1"/>
    <xf numFmtId="0" fontId="1" fillId="0" borderId="11" xfId="3" applyBorder="1"/>
    <xf numFmtId="0" fontId="1" fillId="0" borderId="12" xfId="3" applyBorder="1"/>
    <xf numFmtId="0" fontId="1" fillId="0" borderId="13" xfId="3" applyBorder="1"/>
    <xf numFmtId="0" fontId="34" fillId="8" borderId="12" xfId="3" applyFont="1" applyFill="1" applyBorder="1"/>
    <xf numFmtId="0" fontId="34" fillId="8" borderId="0" xfId="3" applyFont="1" applyFill="1"/>
    <xf numFmtId="0" fontId="34" fillId="8" borderId="13" xfId="3" applyFont="1" applyFill="1" applyBorder="1"/>
    <xf numFmtId="0" fontId="34" fillId="0" borderId="12" xfId="3" applyFont="1" applyBorder="1"/>
    <xf numFmtId="0" fontId="34" fillId="0" borderId="0" xfId="3" applyFont="1"/>
    <xf numFmtId="0" fontId="34" fillId="0" borderId="38" xfId="3" applyFont="1" applyBorder="1"/>
    <xf numFmtId="0" fontId="1" fillId="0" borderId="39" xfId="3" applyBorder="1"/>
    <xf numFmtId="0" fontId="1" fillId="0" borderId="20" xfId="3" applyBorder="1"/>
    <xf numFmtId="0" fontId="1" fillId="0" borderId="6" xfId="3" applyBorder="1"/>
    <xf numFmtId="44" fontId="0" fillId="0" borderId="4" xfId="4" applyFont="1" applyFill="1" applyBorder="1" applyAlignment="1"/>
    <xf numFmtId="0" fontId="1" fillId="0" borderId="40" xfId="3" applyBorder="1"/>
    <xf numFmtId="44" fontId="0" fillId="0" borderId="6" xfId="4" applyFont="1" applyBorder="1"/>
    <xf numFmtId="44" fontId="0" fillId="0" borderId="0" xfId="4" applyFont="1" applyBorder="1"/>
    <xf numFmtId="44" fontId="0" fillId="0" borderId="13" xfId="4" applyFont="1" applyBorder="1"/>
    <xf numFmtId="44" fontId="0" fillId="0" borderId="39" xfId="4" applyFont="1" applyBorder="1"/>
    <xf numFmtId="44" fontId="0" fillId="0" borderId="4" xfId="4" applyFont="1" applyBorder="1" applyAlignment="1"/>
    <xf numFmtId="0" fontId="1" fillId="0" borderId="41" xfId="3" applyBorder="1"/>
    <xf numFmtId="0" fontId="1" fillId="0" borderId="3" xfId="3" applyBorder="1"/>
    <xf numFmtId="44" fontId="1" fillId="0" borderId="18" xfId="3" applyNumberFormat="1" applyBorder="1"/>
    <xf numFmtId="44" fontId="1" fillId="0" borderId="20" xfId="3" applyNumberFormat="1" applyBorder="1"/>
    <xf numFmtId="0" fontId="1" fillId="8" borderId="0" xfId="3" applyFill="1"/>
    <xf numFmtId="0" fontId="1" fillId="8" borderId="13" xfId="3" applyFill="1" applyBorder="1"/>
    <xf numFmtId="0" fontId="1" fillId="0" borderId="28" xfId="3" applyBorder="1"/>
    <xf numFmtId="0" fontId="1" fillId="0" borderId="30" xfId="3" applyBorder="1"/>
    <xf numFmtId="0" fontId="1" fillId="0" borderId="32" xfId="3" applyBorder="1"/>
    <xf numFmtId="0" fontId="1" fillId="0" borderId="9" xfId="3" applyBorder="1"/>
    <xf numFmtId="0" fontId="1" fillId="0" borderId="33" xfId="3" applyBorder="1"/>
    <xf numFmtId="0" fontId="1" fillId="0" borderId="34" xfId="3" applyBorder="1"/>
    <xf numFmtId="44" fontId="1" fillId="0" borderId="6" xfId="3" applyNumberFormat="1" applyBorder="1"/>
    <xf numFmtId="44" fontId="36" fillId="0" borderId="6" xfId="3" applyNumberFormat="1" applyFont="1" applyBorder="1"/>
    <xf numFmtId="44" fontId="36" fillId="0" borderId="18" xfId="3" applyNumberFormat="1" applyFont="1" applyBorder="1"/>
    <xf numFmtId="0" fontId="1" fillId="4" borderId="6" xfId="3" applyFill="1" applyBorder="1"/>
    <xf numFmtId="0" fontId="1" fillId="0" borderId="19" xfId="3" applyBorder="1"/>
    <xf numFmtId="44" fontId="0" fillId="0" borderId="2" xfId="4" applyFont="1" applyFill="1" applyBorder="1"/>
    <xf numFmtId="44" fontId="1" fillId="0" borderId="2" xfId="3" applyNumberFormat="1" applyBorder="1"/>
    <xf numFmtId="0" fontId="1" fillId="0" borderId="2" xfId="3" applyBorder="1"/>
    <xf numFmtId="44" fontId="36" fillId="0" borderId="16" xfId="3" applyNumberFormat="1" applyFont="1" applyBorder="1"/>
    <xf numFmtId="44" fontId="1" fillId="4" borderId="6" xfId="3" applyNumberFormat="1" applyFill="1" applyBorder="1"/>
    <xf numFmtId="44" fontId="34" fillId="9" borderId="6" xfId="3" applyNumberFormat="1" applyFont="1" applyFill="1" applyBorder="1"/>
    <xf numFmtId="44" fontId="1" fillId="0" borderId="13" xfId="3" applyNumberFormat="1" applyBorder="1"/>
    <xf numFmtId="44" fontId="34" fillId="9" borderId="18" xfId="3" applyNumberFormat="1" applyFont="1" applyFill="1" applyBorder="1"/>
    <xf numFmtId="44" fontId="1" fillId="9" borderId="3" xfId="3" applyNumberFormat="1" applyFill="1" applyBorder="1"/>
    <xf numFmtId="44" fontId="1" fillId="9" borderId="16" xfId="3" applyNumberFormat="1" applyFill="1" applyBorder="1"/>
    <xf numFmtId="0" fontId="37" fillId="0" borderId="0" xfId="3" applyFont="1"/>
    <xf numFmtId="44" fontId="1" fillId="9" borderId="6" xfId="3" applyNumberFormat="1" applyFill="1" applyBorder="1"/>
    <xf numFmtId="44" fontId="1" fillId="9" borderId="18" xfId="3" applyNumberFormat="1" applyFill="1" applyBorder="1"/>
    <xf numFmtId="0" fontId="1" fillId="0" borderId="14" xfId="3" applyBorder="1"/>
    <xf numFmtId="0" fontId="1" fillId="0" borderId="7" xfId="3" applyBorder="1"/>
    <xf numFmtId="0" fontId="1" fillId="0" borderId="15" xfId="3" applyBorder="1"/>
    <xf numFmtId="44" fontId="1" fillId="0" borderId="1" xfId="3" applyNumberFormat="1" applyBorder="1"/>
    <xf numFmtId="0" fontId="1" fillId="0" borderId="1" xfId="3" applyBorder="1"/>
    <xf numFmtId="44" fontId="36" fillId="0" borderId="17" xfId="3" applyNumberFormat="1" applyFont="1" applyBorder="1"/>
    <xf numFmtId="44" fontId="0" fillId="0" borderId="0" xfId="4" applyFont="1" applyFill="1" applyBorder="1"/>
    <xf numFmtId="44" fontId="1" fillId="0" borderId="0" xfId="3" applyNumberFormat="1"/>
    <xf numFmtId="44" fontId="36" fillId="0" borderId="13" xfId="3" applyNumberFormat="1" applyFont="1" applyBorder="1"/>
    <xf numFmtId="0" fontId="1" fillId="0" borderId="42" xfId="3" applyBorder="1"/>
    <xf numFmtId="44" fontId="0" fillId="0" borderId="31" xfId="4" applyFont="1" applyFill="1" applyBorder="1"/>
    <xf numFmtId="0" fontId="1" fillId="0" borderId="29" xfId="3" applyBorder="1"/>
    <xf numFmtId="44" fontId="1" fillId="0" borderId="31" xfId="3" applyNumberFormat="1" applyBorder="1"/>
    <xf numFmtId="0" fontId="1" fillId="0" borderId="31" xfId="3" applyBorder="1"/>
    <xf numFmtId="44" fontId="36" fillId="0" borderId="43" xfId="3" applyNumberFormat="1" applyFont="1" applyBorder="1"/>
    <xf numFmtId="0" fontId="1" fillId="3" borderId="0" xfId="3" applyFill="1" applyAlignment="1" applyProtection="1">
      <alignment horizontal="center"/>
      <protection locked="0"/>
    </xf>
    <xf numFmtId="0" fontId="1" fillId="3" borderId="12" xfId="3" applyFill="1" applyBorder="1" applyAlignment="1" applyProtection="1">
      <alignment horizontal="center"/>
      <protection locked="0"/>
    </xf>
    <xf numFmtId="44" fontId="0" fillId="3" borderId="20" xfId="4" applyFont="1" applyFill="1" applyBorder="1" applyAlignment="1" applyProtection="1">
      <alignment horizontal="center"/>
      <protection locked="0"/>
    </xf>
    <xf numFmtId="44" fontId="0" fillId="3" borderId="18" xfId="4" applyFont="1" applyFill="1" applyBorder="1" applyAlignment="1" applyProtection="1">
      <alignment horizontal="center"/>
      <protection locked="0"/>
    </xf>
    <xf numFmtId="44" fontId="0" fillId="3" borderId="6" xfId="4" applyFont="1" applyFill="1" applyBorder="1" applyAlignment="1" applyProtection="1">
      <alignment horizontal="center"/>
      <protection locked="0"/>
    </xf>
    <xf numFmtId="0" fontId="1" fillId="6" borderId="20" xfId="3" applyFill="1" applyBorder="1"/>
    <xf numFmtId="0" fontId="10" fillId="0" borderId="0" xfId="0" applyFont="1" applyAlignment="1">
      <alignment horizontal="left" vertical="center"/>
    </xf>
    <xf numFmtId="0" fontId="13" fillId="0" borderId="1" xfId="0" applyFont="1" applyBorder="1" applyAlignment="1">
      <alignment horizontal="center" vertical="center" wrapText="1"/>
    </xf>
    <xf numFmtId="0" fontId="31" fillId="0" borderId="31" xfId="2" applyFont="1" applyFill="1" applyBorder="1" applyAlignment="1">
      <alignment horizontal="left" vertical="center" wrapText="1"/>
    </xf>
    <xf numFmtId="0" fontId="31" fillId="0" borderId="32" xfId="2" applyFont="1" applyFill="1" applyBorder="1" applyAlignment="1">
      <alignment horizontal="left" vertical="center" wrapText="1"/>
    </xf>
    <xf numFmtId="0" fontId="29" fillId="0" borderId="0" xfId="0" applyFont="1" applyAlignment="1">
      <alignment horizontal="left" vertical="center" wrapText="1"/>
    </xf>
    <xf numFmtId="0" fontId="10" fillId="0" borderId="5" xfId="0" applyFont="1" applyBorder="1" applyAlignment="1">
      <alignment horizontal="left" vertical="center" wrapText="1"/>
    </xf>
    <xf numFmtId="0" fontId="10" fillId="0" borderId="0" xfId="0" applyFont="1" applyAlignment="1">
      <alignment horizontal="left" vertical="center" wrapText="1"/>
    </xf>
    <xf numFmtId="0" fontId="10" fillId="0" borderId="29" xfId="0" applyFont="1" applyBorder="1" applyAlignment="1">
      <alignment horizontal="left" vertical="center"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5" fillId="0" borderId="33" xfId="0" applyFont="1" applyBorder="1" applyAlignment="1">
      <alignment horizontal="left" vertical="center" wrapText="1"/>
    </xf>
    <xf numFmtId="0" fontId="5" fillId="0" borderId="1" xfId="0" applyFont="1" applyBorder="1" applyAlignment="1">
      <alignment horizontal="left" vertical="center" wrapText="1"/>
    </xf>
    <xf numFmtId="0" fontId="5" fillId="0" borderId="34" xfId="0" applyFont="1" applyBorder="1" applyAlignment="1">
      <alignment horizontal="left" vertical="center" wrapText="1"/>
    </xf>
    <xf numFmtId="0" fontId="5" fillId="0" borderId="0" xfId="0" applyFont="1" applyAlignment="1">
      <alignment horizontal="left" vertical="center" wrapText="1"/>
    </xf>
    <xf numFmtId="0" fontId="30" fillId="0" borderId="5" xfId="0" applyFont="1" applyBorder="1" applyAlignment="1">
      <alignment horizontal="left" vertical="top" wrapText="1"/>
    </xf>
    <xf numFmtId="0" fontId="30" fillId="0" borderId="0" xfId="0" applyFont="1" applyAlignment="1">
      <alignment horizontal="left" vertical="top" wrapText="1"/>
    </xf>
    <xf numFmtId="0" fontId="30" fillId="0" borderId="29" xfId="0" applyFont="1" applyBorder="1" applyAlignment="1">
      <alignment horizontal="left" vertical="top" wrapText="1"/>
    </xf>
    <xf numFmtId="0" fontId="15" fillId="5" borderId="0" xfId="0" applyFont="1" applyFill="1" applyAlignment="1">
      <alignment horizontal="center" vertical="center"/>
    </xf>
    <xf numFmtId="0" fontId="10" fillId="0" borderId="33" xfId="0" applyFont="1" applyBorder="1" applyAlignment="1">
      <alignment horizontal="left" vertical="top" wrapText="1"/>
    </xf>
    <xf numFmtId="0" fontId="10" fillId="0" borderId="1" xfId="0" applyFont="1" applyBorder="1" applyAlignment="1">
      <alignment horizontal="left" vertical="top" wrapText="1"/>
    </xf>
    <xf numFmtId="0" fontId="10" fillId="0" borderId="34" xfId="0" applyFont="1" applyBorder="1" applyAlignment="1">
      <alignment horizontal="left" vertical="top" wrapText="1"/>
    </xf>
    <xf numFmtId="0" fontId="13" fillId="0" borderId="0" xfId="0" applyFont="1" applyAlignment="1">
      <alignment horizontal="left" vertical="top" wrapText="1"/>
    </xf>
    <xf numFmtId="0" fontId="13" fillId="0" borderId="35" xfId="0" applyFont="1" applyBorder="1" applyAlignment="1">
      <alignment horizontal="left" vertical="center" wrapText="1"/>
    </xf>
    <xf numFmtId="0" fontId="13" fillId="0" borderId="36" xfId="0" applyFont="1" applyBorder="1" applyAlignment="1">
      <alignment horizontal="left" vertical="center" wrapText="1"/>
    </xf>
    <xf numFmtId="0" fontId="13" fillId="0" borderId="37" xfId="0" applyFont="1" applyBorder="1" applyAlignment="1">
      <alignment horizontal="left" vertical="center" wrapText="1"/>
    </xf>
    <xf numFmtId="0" fontId="10" fillId="0" borderId="5" xfId="0" applyFont="1" applyBorder="1" applyAlignment="1">
      <alignment horizontal="left" vertical="top" wrapText="1"/>
    </xf>
    <xf numFmtId="0" fontId="10" fillId="0" borderId="0" xfId="0" applyFont="1" applyAlignment="1">
      <alignment horizontal="left" vertical="top" wrapText="1"/>
    </xf>
    <xf numFmtId="0" fontId="10" fillId="0" borderId="29" xfId="0" applyFont="1" applyBorder="1" applyAlignment="1">
      <alignment horizontal="left" vertical="top" wrapText="1"/>
    </xf>
    <xf numFmtId="0" fontId="29" fillId="0" borderId="30" xfId="0" applyFont="1" applyBorder="1" applyAlignment="1">
      <alignment horizontal="left" vertical="center" wrapText="1"/>
    </xf>
    <xf numFmtId="0" fontId="29" fillId="0" borderId="31" xfId="0" applyFont="1" applyBorder="1" applyAlignment="1">
      <alignment horizontal="left" vertical="center" wrapText="1"/>
    </xf>
    <xf numFmtId="0" fontId="29" fillId="0" borderId="32" xfId="0" applyFont="1" applyBorder="1" applyAlignment="1">
      <alignment horizontal="left" vertical="center" wrapText="1"/>
    </xf>
    <xf numFmtId="0" fontId="19" fillId="0" borderId="5" xfId="0" applyFont="1" applyBorder="1" applyAlignment="1">
      <alignment horizontal="left" vertical="top" wrapText="1"/>
    </xf>
    <xf numFmtId="0" fontId="19" fillId="0" borderId="0" xfId="0" applyFont="1" applyAlignment="1">
      <alignment horizontal="left" vertical="top" wrapText="1"/>
    </xf>
    <xf numFmtId="0" fontId="19" fillId="0" borderId="29" xfId="0" applyFont="1" applyBorder="1" applyAlignment="1">
      <alignment horizontal="left" vertical="top" wrapText="1"/>
    </xf>
    <xf numFmtId="0" fontId="5" fillId="6" borderId="2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17" fillId="3" borderId="19" xfId="0" applyFont="1" applyFill="1" applyBorder="1" applyAlignment="1" applyProtection="1">
      <alignment horizontal="left" vertical="center" wrapText="1"/>
      <protection locked="0"/>
    </xf>
    <xf numFmtId="0" fontId="17" fillId="3" borderId="2" xfId="0" applyFont="1" applyFill="1" applyBorder="1" applyAlignment="1" applyProtection="1">
      <alignment horizontal="left" vertical="center" wrapText="1"/>
      <protection locked="0"/>
    </xf>
    <xf numFmtId="0" fontId="17" fillId="3" borderId="3" xfId="0" applyFont="1" applyFill="1" applyBorder="1" applyAlignment="1" applyProtection="1">
      <alignment horizontal="left" vertical="center" wrapText="1"/>
      <protection locked="0"/>
    </xf>
    <xf numFmtId="0" fontId="5" fillId="0" borderId="12" xfId="0" applyFont="1" applyBorder="1" applyAlignment="1">
      <alignment horizontal="right" vertical="top"/>
    </xf>
    <xf numFmtId="0" fontId="5" fillId="0" borderId="0" xfId="0" applyFont="1" applyAlignment="1">
      <alignment horizontal="right" vertical="top"/>
    </xf>
    <xf numFmtId="0" fontId="5" fillId="0" borderId="29" xfId="0" applyFont="1" applyBorder="1" applyAlignment="1">
      <alignment horizontal="right" vertical="top"/>
    </xf>
    <xf numFmtId="0" fontId="4" fillId="2" borderId="19"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1" fillId="4" borderId="4" xfId="0" applyFont="1" applyFill="1" applyBorder="1" applyAlignment="1">
      <alignment horizontal="left" vertical="center" wrapText="1"/>
    </xf>
    <xf numFmtId="0" fontId="21" fillId="4" borderId="2" xfId="0" applyFont="1" applyFill="1" applyBorder="1" applyAlignment="1">
      <alignment horizontal="left" vertical="center" wrapText="1"/>
    </xf>
    <xf numFmtId="0" fontId="21" fillId="4" borderId="3" xfId="0" applyFont="1" applyFill="1" applyBorder="1" applyAlignment="1">
      <alignment horizontal="left" vertical="center" wrapText="1"/>
    </xf>
    <xf numFmtId="0" fontId="12" fillId="4" borderId="6" xfId="0" applyFont="1" applyFill="1" applyBorder="1" applyAlignment="1">
      <alignment horizontal="center" vertical="center"/>
    </xf>
    <xf numFmtId="0" fontId="2" fillId="3" borderId="20" xfId="0" applyFont="1" applyFill="1" applyBorder="1" applyAlignment="1" applyProtection="1">
      <alignment horizontal="left" vertical="center"/>
      <protection locked="0"/>
    </xf>
    <xf numFmtId="0" fontId="0" fillId="3" borderId="18" xfId="0" applyFill="1" applyBorder="1" applyAlignment="1" applyProtection="1">
      <alignment horizontal="left" vertical="center"/>
      <protection locked="0"/>
    </xf>
    <xf numFmtId="0" fontId="0" fillId="3" borderId="20" xfId="0" applyFill="1" applyBorder="1" applyAlignment="1" applyProtection="1">
      <alignment horizontal="left" vertical="center"/>
      <protection locked="0"/>
    </xf>
    <xf numFmtId="0" fontId="0" fillId="3" borderId="21" xfId="0" applyFill="1" applyBorder="1" applyAlignment="1" applyProtection="1">
      <alignment horizontal="left" vertical="center"/>
      <protection locked="0"/>
    </xf>
    <xf numFmtId="0" fontId="0" fillId="3" borderId="23" xfId="0" applyFill="1" applyBorder="1" applyAlignment="1" applyProtection="1">
      <alignment horizontal="left" vertical="center"/>
      <protection locked="0"/>
    </xf>
    <xf numFmtId="0" fontId="18" fillId="3" borderId="8" xfId="0" applyFont="1" applyFill="1" applyBorder="1" applyAlignment="1" applyProtection="1">
      <alignment horizontal="left" vertical="center" wrapText="1"/>
      <protection locked="0"/>
    </xf>
    <xf numFmtId="0" fontId="18" fillId="3" borderId="8" xfId="0" applyFont="1" applyFill="1" applyBorder="1" applyAlignment="1" applyProtection="1">
      <alignment horizontal="left" vertical="center"/>
      <protection locked="0"/>
    </xf>
    <xf numFmtId="0" fontId="18" fillId="3" borderId="11" xfId="0" applyFont="1" applyFill="1" applyBorder="1" applyAlignment="1" applyProtection="1">
      <alignment horizontal="left" vertical="center"/>
      <protection locked="0"/>
    </xf>
    <xf numFmtId="0" fontId="18" fillId="3" borderId="0" xfId="0" applyFont="1" applyFill="1" applyAlignment="1" applyProtection="1">
      <alignment horizontal="left" vertical="center"/>
      <protection locked="0"/>
    </xf>
    <xf numFmtId="0" fontId="18" fillId="3" borderId="13" xfId="0" applyFont="1" applyFill="1" applyBorder="1" applyAlignment="1" applyProtection="1">
      <alignment horizontal="left" vertical="center"/>
      <protection locked="0"/>
    </xf>
    <xf numFmtId="0" fontId="18" fillId="3" borderId="7" xfId="0" applyFont="1" applyFill="1" applyBorder="1" applyAlignment="1" applyProtection="1">
      <alignment horizontal="left" vertical="center"/>
      <protection locked="0"/>
    </xf>
    <xf numFmtId="0" fontId="18" fillId="3" borderId="15" xfId="0" applyFont="1" applyFill="1" applyBorder="1" applyAlignment="1" applyProtection="1">
      <alignment horizontal="left" vertical="center"/>
      <protection locked="0"/>
    </xf>
    <xf numFmtId="0" fontId="4" fillId="0" borderId="0" xfId="0" applyFont="1" applyAlignment="1">
      <alignment horizontal="right" vertical="center" wrapText="1"/>
    </xf>
    <xf numFmtId="0" fontId="4" fillId="0" borderId="13" xfId="0" applyFont="1" applyBorder="1" applyAlignment="1">
      <alignment horizontal="right" vertical="center" wrapText="1"/>
    </xf>
    <xf numFmtId="0" fontId="2" fillId="3" borderId="21" xfId="0" applyFont="1" applyFill="1" applyBorder="1" applyAlignment="1" applyProtection="1">
      <alignment horizontal="left" vertical="center"/>
      <protection locked="0"/>
    </xf>
    <xf numFmtId="0" fontId="26" fillId="3" borderId="26" xfId="0" applyFont="1" applyFill="1" applyBorder="1" applyAlignment="1" applyProtection="1">
      <alignment horizontal="center" vertical="center" wrapText="1"/>
      <protection locked="0"/>
    </xf>
    <xf numFmtId="0" fontId="26" fillId="3" borderId="27" xfId="0" applyFont="1" applyFill="1" applyBorder="1" applyAlignment="1" applyProtection="1">
      <alignment horizontal="center" vertical="center" wrapText="1"/>
      <protection locked="0"/>
    </xf>
    <xf numFmtId="0" fontId="12" fillId="0" borderId="19" xfId="0" applyFont="1" applyBorder="1" applyAlignment="1">
      <alignment horizontal="center" vertical="center" wrapText="1"/>
    </xf>
    <xf numFmtId="0" fontId="12" fillId="0" borderId="16" xfId="0" applyFont="1" applyBorder="1" applyAlignment="1">
      <alignment horizontal="center" vertical="center" wrapText="1"/>
    </xf>
    <xf numFmtId="0" fontId="4" fillId="0" borderId="12" xfId="0" applyFont="1" applyBorder="1" applyAlignment="1">
      <alignment horizontal="left" vertical="center" wrapText="1"/>
    </xf>
    <xf numFmtId="0" fontId="4" fillId="0" borderId="0" xfId="0" applyFont="1" applyAlignment="1">
      <alignment horizontal="left" vertical="center" wrapText="1"/>
    </xf>
    <xf numFmtId="0" fontId="4" fillId="0" borderId="14" xfId="0" applyFont="1" applyBorder="1" applyAlignment="1">
      <alignment horizontal="left" vertical="center"/>
    </xf>
    <xf numFmtId="0" fontId="4" fillId="0" borderId="7" xfId="0" applyFont="1" applyBorder="1" applyAlignment="1">
      <alignment horizontal="left" vertical="center"/>
    </xf>
    <xf numFmtId="0" fontId="10" fillId="3" borderId="22" xfId="0" applyFont="1" applyFill="1" applyBorder="1" applyAlignment="1" applyProtection="1">
      <alignment horizontal="left" vertical="center"/>
      <protection locked="0"/>
    </xf>
    <xf numFmtId="0" fontId="14" fillId="3" borderId="24" xfId="2" applyFont="1" applyFill="1" applyBorder="1" applyAlignment="1" applyProtection="1">
      <alignment horizontal="left" vertical="center"/>
      <protection locked="0"/>
    </xf>
    <xf numFmtId="0" fontId="10" fillId="3" borderId="25" xfId="0" applyFont="1" applyFill="1" applyBorder="1" applyAlignment="1" applyProtection="1">
      <alignment horizontal="left" vertical="center"/>
      <protection locked="0"/>
    </xf>
    <xf numFmtId="0" fontId="10" fillId="3" borderId="6" xfId="0" applyFont="1" applyFill="1" applyBorder="1" applyAlignment="1" applyProtection="1">
      <alignment horizontal="left" vertical="center" wrapText="1"/>
      <protection locked="0"/>
    </xf>
    <xf numFmtId="14" fontId="10" fillId="3" borderId="24" xfId="0" applyNumberFormat="1" applyFont="1" applyFill="1" applyBorder="1" applyAlignment="1" applyProtection="1">
      <alignment horizontal="left" vertical="center"/>
      <protection locked="0"/>
    </xf>
    <xf numFmtId="0" fontId="10" fillId="3" borderId="24" xfId="0" applyFont="1" applyFill="1" applyBorder="1" applyAlignment="1" applyProtection="1">
      <alignment horizontal="left" vertical="center"/>
      <protection locked="0"/>
    </xf>
    <xf numFmtId="0" fontId="16" fillId="5" borderId="0" xfId="0" applyFont="1" applyFill="1" applyAlignment="1">
      <alignment horizontal="center" vertical="center"/>
    </xf>
    <xf numFmtId="49" fontId="10" fillId="3" borderId="6" xfId="0" applyNumberFormat="1" applyFont="1" applyFill="1" applyBorder="1" applyAlignment="1" applyProtection="1">
      <alignment horizontal="left" vertical="center"/>
      <protection locked="0"/>
    </xf>
    <xf numFmtId="49" fontId="10" fillId="3" borderId="4" xfId="0" applyNumberFormat="1" applyFont="1" applyFill="1" applyBorder="1" applyAlignment="1" applyProtection="1">
      <alignment horizontal="left" vertical="center"/>
      <protection locked="0"/>
    </xf>
    <xf numFmtId="0" fontId="11" fillId="3" borderId="4" xfId="0" applyFont="1" applyFill="1" applyBorder="1" applyAlignment="1" applyProtection="1">
      <alignment horizontal="left"/>
      <protection locked="0"/>
    </xf>
    <xf numFmtId="0" fontId="11" fillId="3" borderId="3" xfId="0" applyFont="1" applyFill="1" applyBorder="1" applyAlignment="1" applyProtection="1">
      <alignment horizontal="left"/>
      <protection locked="0"/>
    </xf>
    <xf numFmtId="0" fontId="11" fillId="3" borderId="6" xfId="0" applyFont="1" applyFill="1" applyBorder="1" applyAlignment="1" applyProtection="1">
      <alignment horizontal="left"/>
      <protection locked="0"/>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17" xfId="0" applyFont="1" applyBorder="1" applyAlignment="1">
      <alignment horizontal="center" vertical="center" wrapText="1"/>
    </xf>
    <xf numFmtId="44" fontId="12" fillId="3" borderId="19" xfId="1" applyFont="1" applyFill="1" applyBorder="1" applyAlignment="1" applyProtection="1">
      <alignment horizontal="center" vertical="center" wrapText="1"/>
      <protection locked="0"/>
    </xf>
    <xf numFmtId="44" fontId="12" fillId="3" borderId="16" xfId="1" applyFont="1" applyFill="1" applyBorder="1" applyAlignment="1" applyProtection="1">
      <alignment horizontal="center" vertical="center" wrapText="1"/>
      <protection locked="0"/>
    </xf>
    <xf numFmtId="0" fontId="1" fillId="9" borderId="4" xfId="3" applyFill="1" applyBorder="1" applyAlignment="1">
      <alignment horizontal="left"/>
    </xf>
    <xf numFmtId="0" fontId="1" fillId="9" borderId="2" xfId="3" applyFill="1" applyBorder="1" applyAlignment="1">
      <alignment horizontal="left"/>
    </xf>
    <xf numFmtId="0" fontId="1" fillId="0" borderId="6" xfId="3" applyBorder="1" applyAlignment="1">
      <alignment horizontal="left"/>
    </xf>
    <xf numFmtId="0" fontId="1" fillId="9" borderId="6" xfId="3" applyFill="1" applyBorder="1" applyAlignment="1">
      <alignment horizontal="left"/>
    </xf>
    <xf numFmtId="0" fontId="17" fillId="4" borderId="19" xfId="0" applyFont="1" applyFill="1" applyBorder="1" applyAlignment="1">
      <alignment horizontal="left" vertical="center" wrapText="1"/>
    </xf>
    <xf numFmtId="0" fontId="17" fillId="4" borderId="2" xfId="0" applyFont="1" applyFill="1" applyBorder="1" applyAlignment="1">
      <alignment horizontal="left" vertical="center" wrapText="1"/>
    </xf>
    <xf numFmtId="0" fontId="17" fillId="4" borderId="3" xfId="0" applyFont="1" applyFill="1" applyBorder="1" applyAlignment="1">
      <alignment horizontal="left" vertical="center" wrapText="1"/>
    </xf>
    <xf numFmtId="0" fontId="19" fillId="4" borderId="8" xfId="0" applyFont="1" applyFill="1" applyBorder="1" applyAlignment="1">
      <alignment horizontal="center" vertical="top"/>
    </xf>
    <xf numFmtId="0" fontId="19" fillId="4" borderId="11" xfId="0" applyFont="1" applyFill="1" applyBorder="1" applyAlignment="1">
      <alignment horizontal="center" vertical="top"/>
    </xf>
    <xf numFmtId="0" fontId="19" fillId="4" borderId="0" xfId="0" applyFont="1" applyFill="1" applyAlignment="1">
      <alignment horizontal="center" vertical="top"/>
    </xf>
    <xf numFmtId="0" fontId="19" fillId="4" borderId="13" xfId="0" applyFont="1" applyFill="1" applyBorder="1" applyAlignment="1">
      <alignment horizontal="center" vertical="top"/>
    </xf>
    <xf numFmtId="0" fontId="19" fillId="4" borderId="7" xfId="0" applyFont="1" applyFill="1" applyBorder="1" applyAlignment="1">
      <alignment horizontal="center" vertical="top"/>
    </xf>
    <xf numFmtId="0" fontId="19" fillId="4" borderId="15" xfId="0" applyFont="1" applyFill="1" applyBorder="1" applyAlignment="1">
      <alignment horizontal="center" vertical="top"/>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44" fontId="21" fillId="4" borderId="5" xfId="0" applyNumberFormat="1" applyFont="1" applyFill="1" applyBorder="1" applyAlignment="1">
      <alignment horizontal="center" vertical="center" wrapText="1"/>
    </xf>
    <xf numFmtId="44" fontId="21" fillId="4" borderId="0" xfId="0" applyNumberFormat="1" applyFont="1" applyFill="1" applyAlignment="1">
      <alignment horizontal="center" vertical="center" wrapText="1"/>
    </xf>
    <xf numFmtId="0" fontId="24" fillId="4" borderId="19" xfId="0" applyFont="1" applyFill="1" applyBorder="1" applyAlignment="1">
      <alignment horizontal="center"/>
    </xf>
    <xf numFmtId="0" fontId="24" fillId="4" borderId="16" xfId="0" applyFont="1" applyFill="1" applyBorder="1" applyAlignment="1">
      <alignment horizontal="center"/>
    </xf>
    <xf numFmtId="0" fontId="12" fillId="4" borderId="4" xfId="0" applyFont="1" applyFill="1" applyBorder="1" applyAlignment="1">
      <alignment horizontal="left" vertical="center" wrapText="1"/>
    </xf>
    <xf numFmtId="0" fontId="12" fillId="4" borderId="3" xfId="0" applyFont="1" applyFill="1" applyBorder="1" applyAlignment="1">
      <alignment horizontal="left" vertical="center" wrapText="1"/>
    </xf>
    <xf numFmtId="0" fontId="21" fillId="4" borderId="4" xfId="0" applyFont="1" applyFill="1" applyBorder="1" applyAlignment="1">
      <alignment vertical="center" wrapText="1"/>
    </xf>
    <xf numFmtId="0" fontId="21" fillId="4" borderId="2" xfId="0" applyFont="1" applyFill="1" applyBorder="1" applyAlignment="1">
      <alignment vertical="center" wrapText="1"/>
    </xf>
    <xf numFmtId="0" fontId="21" fillId="4" borderId="3" xfId="0" applyFont="1" applyFill="1" applyBorder="1" applyAlignment="1">
      <alignment vertical="center" wrapText="1"/>
    </xf>
    <xf numFmtId="0" fontId="12" fillId="4" borderId="6" xfId="0" applyFont="1" applyFill="1" applyBorder="1" applyAlignment="1">
      <alignment horizontal="left" vertical="center"/>
    </xf>
    <xf numFmtId="0" fontId="12" fillId="4" borderId="6" xfId="0" applyFont="1" applyFill="1" applyBorder="1" applyAlignment="1">
      <alignment horizontal="right" vertical="center" wrapText="1"/>
    </xf>
    <xf numFmtId="0" fontId="24" fillId="4" borderId="4" xfId="0" applyFont="1" applyFill="1" applyBorder="1" applyAlignment="1">
      <alignment horizontal="left"/>
    </xf>
    <xf numFmtId="0" fontId="24" fillId="4" borderId="3" xfId="0" applyFont="1" applyFill="1" applyBorder="1" applyAlignment="1">
      <alignment horizontal="left"/>
    </xf>
    <xf numFmtId="0" fontId="20" fillId="4" borderId="26" xfId="0" applyFont="1" applyFill="1" applyBorder="1" applyAlignment="1">
      <alignment horizontal="center" vertical="center" wrapText="1"/>
    </xf>
    <xf numFmtId="0" fontId="20" fillId="4" borderId="27" xfId="0" applyFont="1" applyFill="1" applyBorder="1" applyAlignment="1">
      <alignment horizontal="center" vertical="center" wrapText="1"/>
    </xf>
    <xf numFmtId="14" fontId="22" fillId="4" borderId="24" xfId="0" applyNumberFormat="1" applyFont="1" applyFill="1" applyBorder="1" applyAlignment="1">
      <alignment horizontal="left" vertical="center"/>
    </xf>
    <xf numFmtId="0" fontId="25" fillId="4" borderId="24" xfId="2" applyFont="1" applyFill="1" applyBorder="1" applyAlignment="1">
      <alignment horizontal="left" vertical="center"/>
    </xf>
    <xf numFmtId="0" fontId="22" fillId="4" borderId="25" xfId="0" applyFont="1" applyFill="1" applyBorder="1" applyAlignment="1">
      <alignment horizontal="left" vertical="center"/>
    </xf>
    <xf numFmtId="0" fontId="22" fillId="4" borderId="6" xfId="0" applyFont="1" applyFill="1" applyBorder="1" applyAlignment="1">
      <alignment horizontal="left" vertical="center" wrapText="1"/>
    </xf>
    <xf numFmtId="49" fontId="22" fillId="4" borderId="6" xfId="0" applyNumberFormat="1" applyFont="1" applyFill="1" applyBorder="1" applyAlignment="1">
      <alignment horizontal="left" vertical="center"/>
    </xf>
    <xf numFmtId="49" fontId="22" fillId="4" borderId="4" xfId="0" applyNumberFormat="1" applyFont="1" applyFill="1" applyBorder="1" applyAlignment="1">
      <alignment horizontal="left" vertical="center"/>
    </xf>
    <xf numFmtId="0" fontId="22" fillId="4" borderId="22" xfId="0" applyFont="1" applyFill="1" applyBorder="1" applyAlignment="1">
      <alignment horizontal="left" vertical="center"/>
    </xf>
    <xf numFmtId="0" fontId="12" fillId="4" borderId="6" xfId="0" applyFont="1" applyFill="1" applyBorder="1" applyAlignment="1">
      <alignment horizontal="left" vertical="center" wrapText="1"/>
    </xf>
    <xf numFmtId="44" fontId="2" fillId="3" borderId="18" xfId="4" applyFont="1" applyFill="1" applyBorder="1" applyAlignment="1" applyProtection="1">
      <alignment horizontal="center"/>
      <protection locked="0"/>
    </xf>
  </cellXfs>
  <cellStyles count="5">
    <cellStyle name="Link" xfId="2" builtinId="8"/>
    <cellStyle name="Standard" xfId="0" builtinId="0"/>
    <cellStyle name="Standard 2" xfId="3" xr:uid="{01AE1C09-470F-455E-A06E-40B63AD9135E}"/>
    <cellStyle name="Währung" xfId="1" builtinId="4"/>
    <cellStyle name="Währung 2" xfId="4" xr:uid="{7A189EBC-E2DD-4BEC-BC4A-F8A8AE383327}"/>
  </cellStyles>
  <dxfs count="2">
    <dxf>
      <fill>
        <patternFill>
          <bgColor theme="6" tint="0.59996337778862885"/>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pixabay.com/fr/handball-sports-lecteur-lancer-309802/"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2.png"/><Relationship Id="rId18" Type="http://schemas.openxmlformats.org/officeDocument/2006/relationships/image" Target="../media/image17.png"/><Relationship Id="rId26" Type="http://schemas.openxmlformats.org/officeDocument/2006/relationships/image" Target="../media/image25.png"/><Relationship Id="rId39" Type="http://schemas.openxmlformats.org/officeDocument/2006/relationships/image" Target="../media/image38.png"/><Relationship Id="rId21" Type="http://schemas.openxmlformats.org/officeDocument/2006/relationships/image" Target="../media/image20.png"/><Relationship Id="rId34" Type="http://schemas.openxmlformats.org/officeDocument/2006/relationships/image" Target="../media/image33.pn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16.png"/><Relationship Id="rId25" Type="http://schemas.openxmlformats.org/officeDocument/2006/relationships/image" Target="../media/image24.png"/><Relationship Id="rId33" Type="http://schemas.openxmlformats.org/officeDocument/2006/relationships/image" Target="../media/image32.png"/><Relationship Id="rId38" Type="http://schemas.openxmlformats.org/officeDocument/2006/relationships/image" Target="../media/image37.png"/><Relationship Id="rId2" Type="http://schemas.openxmlformats.org/officeDocument/2006/relationships/image" Target="../media/image2.png"/><Relationship Id="rId16" Type="http://schemas.openxmlformats.org/officeDocument/2006/relationships/image" Target="../media/image15.png"/><Relationship Id="rId20" Type="http://schemas.openxmlformats.org/officeDocument/2006/relationships/image" Target="../media/image19.png"/><Relationship Id="rId29" Type="http://schemas.openxmlformats.org/officeDocument/2006/relationships/image" Target="../media/image28.png"/><Relationship Id="rId1" Type="http://schemas.openxmlformats.org/officeDocument/2006/relationships/image" Target="../media/image1.png"/><Relationship Id="rId6" Type="http://schemas.openxmlformats.org/officeDocument/2006/relationships/image" Target="../media/image5.png"/><Relationship Id="rId11" Type="http://schemas.openxmlformats.org/officeDocument/2006/relationships/image" Target="../media/image10.jpeg"/><Relationship Id="rId24" Type="http://schemas.openxmlformats.org/officeDocument/2006/relationships/image" Target="../media/image23.png"/><Relationship Id="rId32" Type="http://schemas.openxmlformats.org/officeDocument/2006/relationships/image" Target="../media/image31.png"/><Relationship Id="rId37" Type="http://schemas.openxmlformats.org/officeDocument/2006/relationships/image" Target="../media/image36.png"/><Relationship Id="rId40" Type="http://schemas.openxmlformats.org/officeDocument/2006/relationships/image" Target="../media/image39.png"/><Relationship Id="rId5" Type="http://schemas.openxmlformats.org/officeDocument/2006/relationships/image" Target="../media/image4.png"/><Relationship Id="rId15" Type="http://schemas.openxmlformats.org/officeDocument/2006/relationships/image" Target="../media/image14.png"/><Relationship Id="rId23" Type="http://schemas.openxmlformats.org/officeDocument/2006/relationships/image" Target="../media/image22.png"/><Relationship Id="rId28" Type="http://schemas.openxmlformats.org/officeDocument/2006/relationships/image" Target="../media/image27.png"/><Relationship Id="rId36" Type="http://schemas.openxmlformats.org/officeDocument/2006/relationships/image" Target="../media/image35.png"/><Relationship Id="rId10" Type="http://schemas.openxmlformats.org/officeDocument/2006/relationships/image" Target="../media/image9.jpeg"/><Relationship Id="rId19" Type="http://schemas.openxmlformats.org/officeDocument/2006/relationships/image" Target="../media/image18.png"/><Relationship Id="rId31" Type="http://schemas.openxmlformats.org/officeDocument/2006/relationships/image" Target="../media/image30.png"/><Relationship Id="rId4" Type="http://schemas.openxmlformats.org/officeDocument/2006/relationships/image" Target="../media/image3.png"/><Relationship Id="rId9" Type="http://schemas.openxmlformats.org/officeDocument/2006/relationships/image" Target="../media/image8.png"/><Relationship Id="rId14" Type="http://schemas.openxmlformats.org/officeDocument/2006/relationships/image" Target="../media/image13.png"/><Relationship Id="rId22" Type="http://schemas.openxmlformats.org/officeDocument/2006/relationships/image" Target="../media/image21.png"/><Relationship Id="rId27" Type="http://schemas.openxmlformats.org/officeDocument/2006/relationships/image" Target="../media/image26.png"/><Relationship Id="rId30" Type="http://schemas.openxmlformats.org/officeDocument/2006/relationships/image" Target="../media/image29.png"/><Relationship Id="rId35" Type="http://schemas.openxmlformats.org/officeDocument/2006/relationships/image" Target="../media/image34.png"/><Relationship Id="rId8" Type="http://schemas.openxmlformats.org/officeDocument/2006/relationships/image" Target="../media/image7.png"/><Relationship Id="rId3" Type="http://schemas.openxmlformats.org/officeDocument/2006/relationships/hyperlink" Target="https://pixabay.com/fr/handball-sports-lecteur-lancer-309802/"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pixabay.com/fr/handball-sports-lecteur-lancer-309802/"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https://pixabay.com/fr/handball-sports-lecteur-lancer-309802/"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371897</xdr:colOff>
      <xdr:row>0</xdr:row>
      <xdr:rowOff>56734</xdr:rowOff>
    </xdr:from>
    <xdr:to>
      <xdr:col>0</xdr:col>
      <xdr:colOff>1409700</xdr:colOff>
      <xdr:row>0</xdr:row>
      <xdr:rowOff>828675</xdr:rowOff>
    </xdr:to>
    <xdr:pic>
      <xdr:nvPicPr>
        <xdr:cNvPr id="2" name="Grafik 1">
          <a:extLst>
            <a:ext uri="{FF2B5EF4-FFF2-40B4-BE49-F238E27FC236}">
              <a16:creationId xmlns:a16="http://schemas.microsoft.com/office/drawing/2014/main" id="{AB396FA9-9343-470A-8085-F7C7881C5172}"/>
            </a:ext>
          </a:extLst>
        </xdr:cNvPr>
        <xdr:cNvPicPr>
          <a:picLocks/>
        </xdr:cNvPicPr>
      </xdr:nvPicPr>
      <xdr:blipFill>
        <a:blip xmlns:r="http://schemas.openxmlformats.org/officeDocument/2006/relationships" r:embed="rId1"/>
        <a:stretch>
          <a:fillRect/>
        </a:stretch>
      </xdr:blipFill>
      <xdr:spPr>
        <a:xfrm>
          <a:off x="371897" y="56734"/>
          <a:ext cx="1037803" cy="771941"/>
        </a:xfrm>
        <a:prstGeom prst="rect">
          <a:avLst/>
        </a:prstGeom>
      </xdr:spPr>
    </xdr:pic>
    <xdr:clientData/>
  </xdr:twoCellAnchor>
  <xdr:twoCellAnchor editAs="oneCell">
    <xdr:from>
      <xdr:col>8</xdr:col>
      <xdr:colOff>951667</xdr:colOff>
      <xdr:row>0</xdr:row>
      <xdr:rowOff>48767</xdr:rowOff>
    </xdr:from>
    <xdr:to>
      <xdr:col>8</xdr:col>
      <xdr:colOff>1483707</xdr:colOff>
      <xdr:row>0</xdr:row>
      <xdr:rowOff>855140</xdr:rowOff>
    </xdr:to>
    <xdr:pic>
      <xdr:nvPicPr>
        <xdr:cNvPr id="3" name="Grafik 2" descr="Ein Bild, das Grafiken, Grafikdesign, Design enthält.&#10;&#10;KI-generierte Inhalte können fehlerhaft sein.">
          <a:extLst>
            <a:ext uri="{FF2B5EF4-FFF2-40B4-BE49-F238E27FC236}">
              <a16:creationId xmlns:a16="http://schemas.microsoft.com/office/drawing/2014/main" id="{F7450C19-20A0-4B35-B806-0D1A9040562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14029492" y="48767"/>
          <a:ext cx="532040" cy="8063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371897</xdr:colOff>
      <xdr:row>0</xdr:row>
      <xdr:rowOff>56734</xdr:rowOff>
    </xdr:from>
    <xdr:to>
      <xdr:col>0</xdr:col>
      <xdr:colOff>1409700</xdr:colOff>
      <xdr:row>0</xdr:row>
      <xdr:rowOff>828675</xdr:rowOff>
    </xdr:to>
    <xdr:pic>
      <xdr:nvPicPr>
        <xdr:cNvPr id="2" name="Grafik 1">
          <a:extLst>
            <a:ext uri="{FF2B5EF4-FFF2-40B4-BE49-F238E27FC236}">
              <a16:creationId xmlns:a16="http://schemas.microsoft.com/office/drawing/2014/main" id="{956D3895-D4D7-4794-A4B1-C0FF2C072ADB}"/>
            </a:ext>
          </a:extLst>
        </xdr:cNvPr>
        <xdr:cNvPicPr>
          <a:picLocks/>
        </xdr:cNvPicPr>
      </xdr:nvPicPr>
      <xdr:blipFill>
        <a:blip xmlns:r="http://schemas.openxmlformats.org/officeDocument/2006/relationships" r:embed="rId1"/>
        <a:stretch>
          <a:fillRect/>
        </a:stretch>
      </xdr:blipFill>
      <xdr:spPr>
        <a:xfrm>
          <a:off x="371897" y="56734"/>
          <a:ext cx="1037803" cy="771941"/>
        </a:xfrm>
        <a:prstGeom prst="rect">
          <a:avLst/>
        </a:prstGeom>
      </xdr:spPr>
    </xdr:pic>
    <xdr:clientData/>
  </xdr:twoCellAnchor>
  <xdr:twoCellAnchor editAs="oneCell">
    <xdr:from>
      <xdr:col>19</xdr:col>
      <xdr:colOff>951667</xdr:colOff>
      <xdr:row>0</xdr:row>
      <xdr:rowOff>48767</xdr:rowOff>
    </xdr:from>
    <xdr:to>
      <xdr:col>19</xdr:col>
      <xdr:colOff>1483707</xdr:colOff>
      <xdr:row>0</xdr:row>
      <xdr:rowOff>855140</xdr:rowOff>
    </xdr:to>
    <xdr:pic>
      <xdr:nvPicPr>
        <xdr:cNvPr id="3" name="Grafik 2" descr="Ein Bild, das Grafiken, Grafikdesign, Design enthält.&#10;&#10;KI-generierte Inhalte können fehlerhaft sein.">
          <a:extLst>
            <a:ext uri="{FF2B5EF4-FFF2-40B4-BE49-F238E27FC236}">
              <a16:creationId xmlns:a16="http://schemas.microsoft.com/office/drawing/2014/main" id="{8782178A-FCFE-4CCF-BD0C-C605031F909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14029492" y="48767"/>
          <a:ext cx="532040" cy="806373"/>
        </a:xfrm>
        <a:prstGeom prst="rect">
          <a:avLst/>
        </a:prstGeom>
      </xdr:spPr>
    </xdr:pic>
    <xdr:clientData/>
  </xdr:twoCellAnchor>
  <xdr:oneCellAnchor>
    <xdr:from>
      <xdr:col>1</xdr:col>
      <xdr:colOff>123825</xdr:colOff>
      <xdr:row>9</xdr:row>
      <xdr:rowOff>47625</xdr:rowOff>
    </xdr:from>
    <xdr:ext cx="952364" cy="1296000"/>
    <xdr:pic>
      <xdr:nvPicPr>
        <xdr:cNvPr id="63" name="Grafik 62">
          <a:extLst>
            <a:ext uri="{FF2B5EF4-FFF2-40B4-BE49-F238E27FC236}">
              <a16:creationId xmlns:a16="http://schemas.microsoft.com/office/drawing/2014/main" id="{D8A14AA4-15C5-46C2-BED3-1D90AD74912B}"/>
            </a:ext>
          </a:extLst>
        </xdr:cNvPr>
        <xdr:cNvPicPr>
          <a:picLocks noChangeAspect="1"/>
        </xdr:cNvPicPr>
      </xdr:nvPicPr>
      <xdr:blipFill>
        <a:blip xmlns:r="http://schemas.openxmlformats.org/officeDocument/2006/relationships" r:embed="rId4"/>
        <a:stretch>
          <a:fillRect/>
        </a:stretch>
      </xdr:blipFill>
      <xdr:spPr>
        <a:xfrm>
          <a:off x="1866900" y="13773150"/>
          <a:ext cx="952364" cy="1296000"/>
        </a:xfrm>
        <a:prstGeom prst="rect">
          <a:avLst/>
        </a:prstGeom>
      </xdr:spPr>
    </xdr:pic>
    <xdr:clientData/>
  </xdr:oneCellAnchor>
  <xdr:oneCellAnchor>
    <xdr:from>
      <xdr:col>1</xdr:col>
      <xdr:colOff>161924</xdr:colOff>
      <xdr:row>12</xdr:row>
      <xdr:rowOff>57149</xdr:rowOff>
    </xdr:from>
    <xdr:ext cx="921896" cy="1296000"/>
    <xdr:pic>
      <xdr:nvPicPr>
        <xdr:cNvPr id="64" name="Grafik 63">
          <a:extLst>
            <a:ext uri="{FF2B5EF4-FFF2-40B4-BE49-F238E27FC236}">
              <a16:creationId xmlns:a16="http://schemas.microsoft.com/office/drawing/2014/main" id="{2EE4F4CC-9A40-4FC8-B35A-4CD5C9A06531}"/>
            </a:ext>
          </a:extLst>
        </xdr:cNvPr>
        <xdr:cNvPicPr>
          <a:picLocks noChangeAspect="1"/>
        </xdr:cNvPicPr>
      </xdr:nvPicPr>
      <xdr:blipFill>
        <a:blip xmlns:r="http://schemas.openxmlformats.org/officeDocument/2006/relationships" r:embed="rId5"/>
        <a:stretch>
          <a:fillRect/>
        </a:stretch>
      </xdr:blipFill>
      <xdr:spPr>
        <a:xfrm>
          <a:off x="1904999" y="17954624"/>
          <a:ext cx="921896" cy="1296000"/>
        </a:xfrm>
        <a:prstGeom prst="rect">
          <a:avLst/>
        </a:prstGeom>
      </xdr:spPr>
    </xdr:pic>
    <xdr:clientData/>
  </xdr:oneCellAnchor>
  <xdr:oneCellAnchor>
    <xdr:from>
      <xdr:col>1</xdr:col>
      <xdr:colOff>133350</xdr:colOff>
      <xdr:row>14</xdr:row>
      <xdr:rowOff>57150</xdr:rowOff>
    </xdr:from>
    <xdr:ext cx="921896" cy="1296000"/>
    <xdr:pic>
      <xdr:nvPicPr>
        <xdr:cNvPr id="66" name="Grafik 65">
          <a:extLst>
            <a:ext uri="{FF2B5EF4-FFF2-40B4-BE49-F238E27FC236}">
              <a16:creationId xmlns:a16="http://schemas.microsoft.com/office/drawing/2014/main" id="{2E0E399B-8202-442B-979B-0AF79C4363AC}"/>
            </a:ext>
          </a:extLst>
        </xdr:cNvPr>
        <xdr:cNvPicPr>
          <a:picLocks noChangeAspect="1"/>
        </xdr:cNvPicPr>
      </xdr:nvPicPr>
      <xdr:blipFill>
        <a:blip xmlns:r="http://schemas.openxmlformats.org/officeDocument/2006/relationships" r:embed="rId5"/>
        <a:stretch>
          <a:fillRect/>
        </a:stretch>
      </xdr:blipFill>
      <xdr:spPr>
        <a:xfrm>
          <a:off x="1876425" y="20735925"/>
          <a:ext cx="921896" cy="1296000"/>
        </a:xfrm>
        <a:prstGeom prst="rect">
          <a:avLst/>
        </a:prstGeom>
      </xdr:spPr>
    </xdr:pic>
    <xdr:clientData/>
  </xdr:oneCellAnchor>
  <xdr:oneCellAnchor>
    <xdr:from>
      <xdr:col>1</xdr:col>
      <xdr:colOff>123825</xdr:colOff>
      <xdr:row>10</xdr:row>
      <xdr:rowOff>66675</xdr:rowOff>
    </xdr:from>
    <xdr:ext cx="952364" cy="1296000"/>
    <xdr:pic>
      <xdr:nvPicPr>
        <xdr:cNvPr id="67" name="Grafik 66">
          <a:extLst>
            <a:ext uri="{FF2B5EF4-FFF2-40B4-BE49-F238E27FC236}">
              <a16:creationId xmlns:a16="http://schemas.microsoft.com/office/drawing/2014/main" id="{23A2ED8A-ED0C-4C01-B7A1-0F060BB053E9}"/>
            </a:ext>
          </a:extLst>
        </xdr:cNvPr>
        <xdr:cNvPicPr>
          <a:picLocks noChangeAspect="1"/>
        </xdr:cNvPicPr>
      </xdr:nvPicPr>
      <xdr:blipFill>
        <a:blip xmlns:r="http://schemas.openxmlformats.org/officeDocument/2006/relationships" r:embed="rId4"/>
        <a:stretch>
          <a:fillRect/>
        </a:stretch>
      </xdr:blipFill>
      <xdr:spPr>
        <a:xfrm>
          <a:off x="1866900" y="15182850"/>
          <a:ext cx="952364" cy="1296000"/>
        </a:xfrm>
        <a:prstGeom prst="rect">
          <a:avLst/>
        </a:prstGeom>
      </xdr:spPr>
    </xdr:pic>
    <xdr:clientData/>
  </xdr:oneCellAnchor>
  <xdr:oneCellAnchor>
    <xdr:from>
      <xdr:col>1</xdr:col>
      <xdr:colOff>142875</xdr:colOff>
      <xdr:row>11</xdr:row>
      <xdr:rowOff>85725</xdr:rowOff>
    </xdr:from>
    <xdr:ext cx="952364" cy="1296000"/>
    <xdr:pic>
      <xdr:nvPicPr>
        <xdr:cNvPr id="68" name="Grafik 67">
          <a:extLst>
            <a:ext uri="{FF2B5EF4-FFF2-40B4-BE49-F238E27FC236}">
              <a16:creationId xmlns:a16="http://schemas.microsoft.com/office/drawing/2014/main" id="{C81025E3-174F-4E48-94CF-94C9B279F2A8}"/>
            </a:ext>
          </a:extLst>
        </xdr:cNvPr>
        <xdr:cNvPicPr>
          <a:picLocks noChangeAspect="1"/>
        </xdr:cNvPicPr>
      </xdr:nvPicPr>
      <xdr:blipFill>
        <a:blip xmlns:r="http://schemas.openxmlformats.org/officeDocument/2006/relationships" r:embed="rId4"/>
        <a:stretch>
          <a:fillRect/>
        </a:stretch>
      </xdr:blipFill>
      <xdr:spPr>
        <a:xfrm>
          <a:off x="1885950" y="16592550"/>
          <a:ext cx="952364" cy="1296000"/>
        </a:xfrm>
        <a:prstGeom prst="rect">
          <a:avLst/>
        </a:prstGeom>
      </xdr:spPr>
    </xdr:pic>
    <xdr:clientData/>
  </xdr:oneCellAnchor>
  <xdr:oneCellAnchor>
    <xdr:from>
      <xdr:col>1</xdr:col>
      <xdr:colOff>161925</xdr:colOff>
      <xdr:row>35</xdr:row>
      <xdr:rowOff>57151</xdr:rowOff>
    </xdr:from>
    <xdr:ext cx="929140" cy="1238250"/>
    <xdr:pic>
      <xdr:nvPicPr>
        <xdr:cNvPr id="99" name="Grafik 98" descr="hmlGO 2.0 POLO, MARINE, packshot">
          <a:extLst>
            <a:ext uri="{FF2B5EF4-FFF2-40B4-BE49-F238E27FC236}">
              <a16:creationId xmlns:a16="http://schemas.microsoft.com/office/drawing/2014/main" id="{66A8F995-9856-40B5-82AB-C5051D14EA78}"/>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05000" y="62455426"/>
          <a:ext cx="929140" cy="1238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161925</xdr:colOff>
      <xdr:row>36</xdr:row>
      <xdr:rowOff>85726</xdr:rowOff>
    </xdr:from>
    <xdr:ext cx="929140" cy="1238250"/>
    <xdr:pic>
      <xdr:nvPicPr>
        <xdr:cNvPr id="100" name="Grafik 99" descr="hmlGO 2.0 POLO, MARINE, packshot">
          <a:extLst>
            <a:ext uri="{FF2B5EF4-FFF2-40B4-BE49-F238E27FC236}">
              <a16:creationId xmlns:a16="http://schemas.microsoft.com/office/drawing/2014/main" id="{B2A08B17-B820-4AA8-A21C-B3868874BAA5}"/>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905000" y="63874651"/>
          <a:ext cx="929140" cy="12382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285750</xdr:colOff>
      <xdr:row>40</xdr:row>
      <xdr:rowOff>95250</xdr:rowOff>
    </xdr:from>
    <xdr:ext cx="578860" cy="1296000"/>
    <xdr:pic>
      <xdr:nvPicPr>
        <xdr:cNvPr id="102" name="Grafik 101">
          <a:extLst>
            <a:ext uri="{FF2B5EF4-FFF2-40B4-BE49-F238E27FC236}">
              <a16:creationId xmlns:a16="http://schemas.microsoft.com/office/drawing/2014/main" id="{7ED331FE-1E01-433C-8034-CF16C8307947}"/>
            </a:ext>
          </a:extLst>
        </xdr:cNvPr>
        <xdr:cNvPicPr>
          <a:picLocks noChangeAspect="1"/>
        </xdr:cNvPicPr>
      </xdr:nvPicPr>
      <xdr:blipFill>
        <a:blip xmlns:r="http://schemas.openxmlformats.org/officeDocument/2006/relationships" r:embed="rId7"/>
        <a:stretch>
          <a:fillRect/>
        </a:stretch>
      </xdr:blipFill>
      <xdr:spPr>
        <a:xfrm>
          <a:off x="2028825" y="70837425"/>
          <a:ext cx="578860" cy="1296000"/>
        </a:xfrm>
        <a:prstGeom prst="rect">
          <a:avLst/>
        </a:prstGeom>
      </xdr:spPr>
    </xdr:pic>
    <xdr:clientData/>
  </xdr:oneCellAnchor>
  <xdr:oneCellAnchor>
    <xdr:from>
      <xdr:col>1</xdr:col>
      <xdr:colOff>285750</xdr:colOff>
      <xdr:row>39</xdr:row>
      <xdr:rowOff>95250</xdr:rowOff>
    </xdr:from>
    <xdr:ext cx="578860" cy="1296000"/>
    <xdr:pic>
      <xdr:nvPicPr>
        <xdr:cNvPr id="104" name="Grafik 103">
          <a:extLst>
            <a:ext uri="{FF2B5EF4-FFF2-40B4-BE49-F238E27FC236}">
              <a16:creationId xmlns:a16="http://schemas.microsoft.com/office/drawing/2014/main" id="{E645C42D-EB90-45CB-8E34-845361CFA03C}"/>
            </a:ext>
          </a:extLst>
        </xdr:cNvPr>
        <xdr:cNvPicPr>
          <a:picLocks noChangeAspect="1"/>
        </xdr:cNvPicPr>
      </xdr:nvPicPr>
      <xdr:blipFill>
        <a:blip xmlns:r="http://schemas.openxmlformats.org/officeDocument/2006/relationships" r:embed="rId7"/>
        <a:stretch>
          <a:fillRect/>
        </a:stretch>
      </xdr:blipFill>
      <xdr:spPr>
        <a:xfrm>
          <a:off x="2028825" y="69446775"/>
          <a:ext cx="578860" cy="1296000"/>
        </a:xfrm>
        <a:prstGeom prst="rect">
          <a:avLst/>
        </a:prstGeom>
      </xdr:spPr>
    </xdr:pic>
    <xdr:clientData/>
  </xdr:oneCellAnchor>
  <xdr:oneCellAnchor>
    <xdr:from>
      <xdr:col>1</xdr:col>
      <xdr:colOff>295275</xdr:colOff>
      <xdr:row>40</xdr:row>
      <xdr:rowOff>57150</xdr:rowOff>
    </xdr:from>
    <xdr:ext cx="578860" cy="1296000"/>
    <xdr:pic>
      <xdr:nvPicPr>
        <xdr:cNvPr id="105" name="Grafik 104">
          <a:extLst>
            <a:ext uri="{FF2B5EF4-FFF2-40B4-BE49-F238E27FC236}">
              <a16:creationId xmlns:a16="http://schemas.microsoft.com/office/drawing/2014/main" id="{5FD0BC16-90C3-4472-A6C1-B6151869DD48}"/>
            </a:ext>
          </a:extLst>
        </xdr:cNvPr>
        <xdr:cNvPicPr>
          <a:picLocks noChangeAspect="1"/>
        </xdr:cNvPicPr>
      </xdr:nvPicPr>
      <xdr:blipFill>
        <a:blip xmlns:r="http://schemas.openxmlformats.org/officeDocument/2006/relationships" r:embed="rId7"/>
        <a:stretch>
          <a:fillRect/>
        </a:stretch>
      </xdr:blipFill>
      <xdr:spPr>
        <a:xfrm>
          <a:off x="2038350" y="70799325"/>
          <a:ext cx="578860" cy="1296000"/>
        </a:xfrm>
        <a:prstGeom prst="rect">
          <a:avLst/>
        </a:prstGeom>
      </xdr:spPr>
    </xdr:pic>
    <xdr:clientData/>
  </xdr:oneCellAnchor>
  <xdr:oneCellAnchor>
    <xdr:from>
      <xdr:col>1</xdr:col>
      <xdr:colOff>285750</xdr:colOff>
      <xdr:row>40</xdr:row>
      <xdr:rowOff>66675</xdr:rowOff>
    </xdr:from>
    <xdr:ext cx="578860" cy="1296000"/>
    <xdr:pic>
      <xdr:nvPicPr>
        <xdr:cNvPr id="106" name="Grafik 105">
          <a:extLst>
            <a:ext uri="{FF2B5EF4-FFF2-40B4-BE49-F238E27FC236}">
              <a16:creationId xmlns:a16="http://schemas.microsoft.com/office/drawing/2014/main" id="{CC10933E-54AF-4985-BEBB-BB094637CCDA}"/>
            </a:ext>
          </a:extLst>
        </xdr:cNvPr>
        <xdr:cNvPicPr>
          <a:picLocks noChangeAspect="1"/>
        </xdr:cNvPicPr>
      </xdr:nvPicPr>
      <xdr:blipFill>
        <a:blip xmlns:r="http://schemas.openxmlformats.org/officeDocument/2006/relationships" r:embed="rId7"/>
        <a:stretch>
          <a:fillRect/>
        </a:stretch>
      </xdr:blipFill>
      <xdr:spPr>
        <a:xfrm>
          <a:off x="2028825" y="70808850"/>
          <a:ext cx="578860" cy="1296000"/>
        </a:xfrm>
        <a:prstGeom prst="rect">
          <a:avLst/>
        </a:prstGeom>
      </xdr:spPr>
    </xdr:pic>
    <xdr:clientData/>
  </xdr:oneCellAnchor>
  <xdr:oneCellAnchor>
    <xdr:from>
      <xdr:col>1</xdr:col>
      <xdr:colOff>85725</xdr:colOff>
      <xdr:row>41</xdr:row>
      <xdr:rowOff>19051</xdr:rowOff>
    </xdr:from>
    <xdr:ext cx="1029201" cy="1371600"/>
    <xdr:pic>
      <xdr:nvPicPr>
        <xdr:cNvPr id="107" name="Grafik 106" descr="hmlLEAD 2.0 HALF ZIP, TRUE BLUE/MARINE, packshot">
          <a:extLst>
            <a:ext uri="{FF2B5EF4-FFF2-40B4-BE49-F238E27FC236}">
              <a16:creationId xmlns:a16="http://schemas.microsoft.com/office/drawing/2014/main" id="{8744FBC4-4E3B-4115-98C8-4000907782A6}"/>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28800" y="72151876"/>
          <a:ext cx="1029201"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85725</xdr:colOff>
      <xdr:row>42</xdr:row>
      <xdr:rowOff>19050</xdr:rowOff>
    </xdr:from>
    <xdr:ext cx="1029201" cy="1371600"/>
    <xdr:pic>
      <xdr:nvPicPr>
        <xdr:cNvPr id="108" name="Grafik 107" descr="hmlLEAD 2.0 HALF ZIP, TRUE BLUE/MARINE, packshot">
          <a:extLst>
            <a:ext uri="{FF2B5EF4-FFF2-40B4-BE49-F238E27FC236}">
              <a16:creationId xmlns:a16="http://schemas.microsoft.com/office/drawing/2014/main" id="{82E651AF-1C0D-48D0-8AA8-C2EABD46284F}"/>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828800" y="73542525"/>
          <a:ext cx="1029201" cy="13716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114301</xdr:colOff>
      <xdr:row>49</xdr:row>
      <xdr:rowOff>47626</xdr:rowOff>
    </xdr:from>
    <xdr:to>
      <xdr:col>1</xdr:col>
      <xdr:colOff>1085851</xdr:colOff>
      <xdr:row>49</xdr:row>
      <xdr:rowOff>1342396</xdr:rowOff>
    </xdr:to>
    <xdr:pic>
      <xdr:nvPicPr>
        <xdr:cNvPr id="4" name="Grafik 3" descr="hmlGO 2.0 HOODIE, TRUE BLUE, packshot">
          <a:extLst>
            <a:ext uri="{FF2B5EF4-FFF2-40B4-BE49-F238E27FC236}">
              <a16:creationId xmlns:a16="http://schemas.microsoft.com/office/drawing/2014/main" id="{6D575710-8DC7-207B-29F5-8A2D93A93307}"/>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7376" y="61055251"/>
          <a:ext cx="971550" cy="1294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114300</xdr:colOff>
      <xdr:row>50</xdr:row>
      <xdr:rowOff>57150</xdr:rowOff>
    </xdr:from>
    <xdr:to>
      <xdr:col>1</xdr:col>
      <xdr:colOff>1085850</xdr:colOff>
      <xdr:row>50</xdr:row>
      <xdr:rowOff>1351920</xdr:rowOff>
    </xdr:to>
    <xdr:pic>
      <xdr:nvPicPr>
        <xdr:cNvPr id="5" name="Grafik 4" descr="hmlGO 2.0 HOODIE, TRUE BLUE, packshot">
          <a:extLst>
            <a:ext uri="{FF2B5EF4-FFF2-40B4-BE49-F238E27FC236}">
              <a16:creationId xmlns:a16="http://schemas.microsoft.com/office/drawing/2014/main" id="{836B0F4A-26C8-4954-82A8-0B4FDBCD2269}"/>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57375" y="62455425"/>
          <a:ext cx="971550" cy="1294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104775</xdr:colOff>
      <xdr:row>51</xdr:row>
      <xdr:rowOff>57150</xdr:rowOff>
    </xdr:from>
    <xdr:to>
      <xdr:col>1</xdr:col>
      <xdr:colOff>1076325</xdr:colOff>
      <xdr:row>51</xdr:row>
      <xdr:rowOff>1351920</xdr:rowOff>
    </xdr:to>
    <xdr:pic>
      <xdr:nvPicPr>
        <xdr:cNvPr id="6" name="Grafik 5" descr="hmlGO 2.0 HOODIE, TRUE BLUE, packshot">
          <a:extLst>
            <a:ext uri="{FF2B5EF4-FFF2-40B4-BE49-F238E27FC236}">
              <a16:creationId xmlns:a16="http://schemas.microsoft.com/office/drawing/2014/main" id="{A7D0097C-5FDC-416A-839A-9780CFA8DC35}"/>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47850" y="63846075"/>
          <a:ext cx="971550" cy="1294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28575</xdr:colOff>
      <xdr:row>43</xdr:row>
      <xdr:rowOff>104775</xdr:rowOff>
    </xdr:from>
    <xdr:to>
      <xdr:col>1</xdr:col>
      <xdr:colOff>1190625</xdr:colOff>
      <xdr:row>43</xdr:row>
      <xdr:rowOff>1266825</xdr:rowOff>
    </xdr:to>
    <xdr:pic>
      <xdr:nvPicPr>
        <xdr:cNvPr id="7" name="Grafik 6" descr="Produktbild">
          <a:extLst>
            <a:ext uri="{FF2B5EF4-FFF2-40B4-BE49-F238E27FC236}">
              <a16:creationId xmlns:a16="http://schemas.microsoft.com/office/drawing/2014/main" id="{FCE41F60-3DC5-533C-FE64-8FF114636D73}"/>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71650" y="52768500"/>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44</xdr:row>
      <xdr:rowOff>114300</xdr:rowOff>
    </xdr:from>
    <xdr:to>
      <xdr:col>1</xdr:col>
      <xdr:colOff>1181100</xdr:colOff>
      <xdr:row>44</xdr:row>
      <xdr:rowOff>1276350</xdr:rowOff>
    </xdr:to>
    <xdr:pic>
      <xdr:nvPicPr>
        <xdr:cNvPr id="8" name="Grafik 7" descr="Produktbild">
          <a:extLst>
            <a:ext uri="{FF2B5EF4-FFF2-40B4-BE49-F238E27FC236}">
              <a16:creationId xmlns:a16="http://schemas.microsoft.com/office/drawing/2014/main" id="{65F23F52-58FE-4E94-B213-F935F9FFB7DB}"/>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62125" y="54168675"/>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45</xdr:row>
      <xdr:rowOff>123825</xdr:rowOff>
    </xdr:from>
    <xdr:to>
      <xdr:col>1</xdr:col>
      <xdr:colOff>1181100</xdr:colOff>
      <xdr:row>45</xdr:row>
      <xdr:rowOff>1285875</xdr:rowOff>
    </xdr:to>
    <xdr:pic>
      <xdr:nvPicPr>
        <xdr:cNvPr id="9" name="Grafik 8" descr="Produktbild">
          <a:extLst>
            <a:ext uri="{FF2B5EF4-FFF2-40B4-BE49-F238E27FC236}">
              <a16:creationId xmlns:a16="http://schemas.microsoft.com/office/drawing/2014/main" id="{5D099AD3-E44F-42CC-AB52-5DA9547C1B85}"/>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1762125" y="55568850"/>
          <a:ext cx="1162050" cy="1162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46</xdr:row>
      <xdr:rowOff>114300</xdr:rowOff>
    </xdr:from>
    <xdr:to>
      <xdr:col>1</xdr:col>
      <xdr:colOff>1190625</xdr:colOff>
      <xdr:row>46</xdr:row>
      <xdr:rowOff>1285875</xdr:rowOff>
    </xdr:to>
    <xdr:pic>
      <xdr:nvPicPr>
        <xdr:cNvPr id="10" name="Grafik 9" descr="Produktbild">
          <a:extLst>
            <a:ext uri="{FF2B5EF4-FFF2-40B4-BE49-F238E27FC236}">
              <a16:creationId xmlns:a16="http://schemas.microsoft.com/office/drawing/2014/main" id="{33081D63-55D4-3F11-D59C-192E28FD7CB1}"/>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62125" y="5694997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47</xdr:row>
      <xdr:rowOff>114300</xdr:rowOff>
    </xdr:from>
    <xdr:to>
      <xdr:col>1</xdr:col>
      <xdr:colOff>1190625</xdr:colOff>
      <xdr:row>47</xdr:row>
      <xdr:rowOff>1285875</xdr:rowOff>
    </xdr:to>
    <xdr:pic>
      <xdr:nvPicPr>
        <xdr:cNvPr id="11" name="Grafik 10" descr="Produktbild">
          <a:extLst>
            <a:ext uri="{FF2B5EF4-FFF2-40B4-BE49-F238E27FC236}">
              <a16:creationId xmlns:a16="http://schemas.microsoft.com/office/drawing/2014/main" id="{F824120E-4C11-4CDC-A68C-5725F74A2E4C}"/>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62125" y="5834062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48</xdr:row>
      <xdr:rowOff>114300</xdr:rowOff>
    </xdr:from>
    <xdr:to>
      <xdr:col>1</xdr:col>
      <xdr:colOff>1190625</xdr:colOff>
      <xdr:row>48</xdr:row>
      <xdr:rowOff>1285875</xdr:rowOff>
    </xdr:to>
    <xdr:pic>
      <xdr:nvPicPr>
        <xdr:cNvPr id="12" name="Grafik 11" descr="Produktbild">
          <a:extLst>
            <a:ext uri="{FF2B5EF4-FFF2-40B4-BE49-F238E27FC236}">
              <a16:creationId xmlns:a16="http://schemas.microsoft.com/office/drawing/2014/main" id="{E151C7E3-24F6-4DAE-8EEF-BA7C6F4C03D5}"/>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762125" y="59731275"/>
          <a:ext cx="117157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95250</xdr:colOff>
      <xdr:row>13</xdr:row>
      <xdr:rowOff>57150</xdr:rowOff>
    </xdr:from>
    <xdr:to>
      <xdr:col>1</xdr:col>
      <xdr:colOff>1066800</xdr:colOff>
      <xdr:row>13</xdr:row>
      <xdr:rowOff>1356598</xdr:rowOff>
    </xdr:to>
    <xdr:pic>
      <xdr:nvPicPr>
        <xdr:cNvPr id="13" name="Grafik 12">
          <a:extLst>
            <a:ext uri="{FF2B5EF4-FFF2-40B4-BE49-F238E27FC236}">
              <a16:creationId xmlns:a16="http://schemas.microsoft.com/office/drawing/2014/main" id="{6BEFF4DD-FCB1-EA84-89CC-DAEF945677AD}"/>
            </a:ext>
          </a:extLst>
        </xdr:cNvPr>
        <xdr:cNvPicPr>
          <a:picLocks noChangeAspect="1"/>
        </xdr:cNvPicPr>
      </xdr:nvPicPr>
      <xdr:blipFill>
        <a:blip xmlns:r="http://schemas.openxmlformats.org/officeDocument/2006/relationships" r:embed="rId12"/>
        <a:stretch>
          <a:fillRect/>
        </a:stretch>
      </xdr:blipFill>
      <xdr:spPr>
        <a:xfrm>
          <a:off x="1838325" y="11001375"/>
          <a:ext cx="971550" cy="1299448"/>
        </a:xfrm>
        <a:prstGeom prst="rect">
          <a:avLst/>
        </a:prstGeom>
      </xdr:spPr>
    </xdr:pic>
    <xdr:clientData/>
  </xdr:twoCellAnchor>
  <xdr:twoCellAnchor editAs="oneCell">
    <xdr:from>
      <xdr:col>1</xdr:col>
      <xdr:colOff>57150</xdr:colOff>
      <xdr:row>24</xdr:row>
      <xdr:rowOff>28575</xdr:rowOff>
    </xdr:from>
    <xdr:to>
      <xdr:col>1</xdr:col>
      <xdr:colOff>1066800</xdr:colOff>
      <xdr:row>24</xdr:row>
      <xdr:rowOff>1378982</xdr:rowOff>
    </xdr:to>
    <xdr:pic>
      <xdr:nvPicPr>
        <xdr:cNvPr id="15" name="Grafik 14">
          <a:extLst>
            <a:ext uri="{FF2B5EF4-FFF2-40B4-BE49-F238E27FC236}">
              <a16:creationId xmlns:a16="http://schemas.microsoft.com/office/drawing/2014/main" id="{13A34298-2EF8-29A9-6A0F-CB178E1B45EF}"/>
            </a:ext>
          </a:extLst>
        </xdr:cNvPr>
        <xdr:cNvPicPr>
          <a:picLocks noChangeAspect="1"/>
        </xdr:cNvPicPr>
      </xdr:nvPicPr>
      <xdr:blipFill>
        <a:blip xmlns:r="http://schemas.openxmlformats.org/officeDocument/2006/relationships" r:embed="rId13"/>
        <a:stretch>
          <a:fillRect/>
        </a:stretch>
      </xdr:blipFill>
      <xdr:spPr>
        <a:xfrm>
          <a:off x="1800225" y="26269950"/>
          <a:ext cx="1009650" cy="1350407"/>
        </a:xfrm>
        <a:prstGeom prst="rect">
          <a:avLst/>
        </a:prstGeom>
      </xdr:spPr>
    </xdr:pic>
    <xdr:clientData/>
  </xdr:twoCellAnchor>
  <xdr:twoCellAnchor editAs="oneCell">
    <xdr:from>
      <xdr:col>1</xdr:col>
      <xdr:colOff>66674</xdr:colOff>
      <xdr:row>25</xdr:row>
      <xdr:rowOff>47625</xdr:rowOff>
    </xdr:from>
    <xdr:to>
      <xdr:col>1</xdr:col>
      <xdr:colOff>1028699</xdr:colOff>
      <xdr:row>25</xdr:row>
      <xdr:rowOff>1334333</xdr:rowOff>
    </xdr:to>
    <xdr:pic>
      <xdr:nvPicPr>
        <xdr:cNvPr id="16" name="Grafik 15">
          <a:extLst>
            <a:ext uri="{FF2B5EF4-FFF2-40B4-BE49-F238E27FC236}">
              <a16:creationId xmlns:a16="http://schemas.microsoft.com/office/drawing/2014/main" id="{3D4ABA7B-4C7E-29FC-A1AD-FF4D3BE0E0C6}"/>
            </a:ext>
          </a:extLst>
        </xdr:cNvPr>
        <xdr:cNvPicPr>
          <a:picLocks noChangeAspect="1"/>
        </xdr:cNvPicPr>
      </xdr:nvPicPr>
      <xdr:blipFill>
        <a:blip xmlns:r="http://schemas.openxmlformats.org/officeDocument/2006/relationships" r:embed="rId14"/>
        <a:stretch>
          <a:fillRect/>
        </a:stretch>
      </xdr:blipFill>
      <xdr:spPr>
        <a:xfrm>
          <a:off x="1809749" y="27679650"/>
          <a:ext cx="962025" cy="1286708"/>
        </a:xfrm>
        <a:prstGeom prst="rect">
          <a:avLst/>
        </a:prstGeom>
      </xdr:spPr>
    </xdr:pic>
    <xdr:clientData/>
  </xdr:twoCellAnchor>
  <xdr:twoCellAnchor editAs="oneCell">
    <xdr:from>
      <xdr:col>1</xdr:col>
      <xdr:colOff>123825</xdr:colOff>
      <xdr:row>26</xdr:row>
      <xdr:rowOff>28575</xdr:rowOff>
    </xdr:from>
    <xdr:to>
      <xdr:col>1</xdr:col>
      <xdr:colOff>1095375</xdr:colOff>
      <xdr:row>26</xdr:row>
      <xdr:rowOff>1328023</xdr:rowOff>
    </xdr:to>
    <xdr:pic>
      <xdr:nvPicPr>
        <xdr:cNvPr id="17" name="Grafik 16">
          <a:extLst>
            <a:ext uri="{FF2B5EF4-FFF2-40B4-BE49-F238E27FC236}">
              <a16:creationId xmlns:a16="http://schemas.microsoft.com/office/drawing/2014/main" id="{3B1A5ACC-A963-5660-82FB-C35C6F3BD659}"/>
            </a:ext>
          </a:extLst>
        </xdr:cNvPr>
        <xdr:cNvPicPr>
          <a:picLocks noChangeAspect="1"/>
        </xdr:cNvPicPr>
      </xdr:nvPicPr>
      <xdr:blipFill>
        <a:blip xmlns:r="http://schemas.openxmlformats.org/officeDocument/2006/relationships" r:embed="rId15"/>
        <a:stretch>
          <a:fillRect/>
        </a:stretch>
      </xdr:blipFill>
      <xdr:spPr>
        <a:xfrm>
          <a:off x="1866900" y="29051250"/>
          <a:ext cx="971550" cy="1299448"/>
        </a:xfrm>
        <a:prstGeom prst="rect">
          <a:avLst/>
        </a:prstGeom>
      </xdr:spPr>
    </xdr:pic>
    <xdr:clientData/>
  </xdr:twoCellAnchor>
  <xdr:twoCellAnchor editAs="oneCell">
    <xdr:from>
      <xdr:col>1</xdr:col>
      <xdr:colOff>104775</xdr:colOff>
      <xdr:row>27</xdr:row>
      <xdr:rowOff>47625</xdr:rowOff>
    </xdr:from>
    <xdr:to>
      <xdr:col>1</xdr:col>
      <xdr:colOff>1066177</xdr:colOff>
      <xdr:row>27</xdr:row>
      <xdr:rowOff>1333500</xdr:rowOff>
    </xdr:to>
    <xdr:pic>
      <xdr:nvPicPr>
        <xdr:cNvPr id="18" name="Grafik 17">
          <a:extLst>
            <a:ext uri="{FF2B5EF4-FFF2-40B4-BE49-F238E27FC236}">
              <a16:creationId xmlns:a16="http://schemas.microsoft.com/office/drawing/2014/main" id="{5ADCD731-3B3C-C4EA-F064-BAA3915B4EE5}"/>
            </a:ext>
          </a:extLst>
        </xdr:cNvPr>
        <xdr:cNvPicPr>
          <a:picLocks noChangeAspect="1"/>
        </xdr:cNvPicPr>
      </xdr:nvPicPr>
      <xdr:blipFill>
        <a:blip xmlns:r="http://schemas.openxmlformats.org/officeDocument/2006/relationships" r:embed="rId16"/>
        <a:stretch>
          <a:fillRect/>
        </a:stretch>
      </xdr:blipFill>
      <xdr:spPr>
        <a:xfrm>
          <a:off x="1847850" y="30460950"/>
          <a:ext cx="961402" cy="1285875"/>
        </a:xfrm>
        <a:prstGeom prst="rect">
          <a:avLst/>
        </a:prstGeom>
      </xdr:spPr>
    </xdr:pic>
    <xdr:clientData/>
  </xdr:twoCellAnchor>
  <xdr:twoCellAnchor editAs="oneCell">
    <xdr:from>
      <xdr:col>1</xdr:col>
      <xdr:colOff>104775</xdr:colOff>
      <xdr:row>30</xdr:row>
      <xdr:rowOff>47625</xdr:rowOff>
    </xdr:from>
    <xdr:to>
      <xdr:col>1</xdr:col>
      <xdr:colOff>1087541</xdr:colOff>
      <xdr:row>30</xdr:row>
      <xdr:rowOff>1362075</xdr:rowOff>
    </xdr:to>
    <xdr:pic>
      <xdr:nvPicPr>
        <xdr:cNvPr id="19" name="Grafik 18">
          <a:extLst>
            <a:ext uri="{FF2B5EF4-FFF2-40B4-BE49-F238E27FC236}">
              <a16:creationId xmlns:a16="http://schemas.microsoft.com/office/drawing/2014/main" id="{AFDFC60B-7372-B9AC-E16D-2D50EFF4AB33}"/>
            </a:ext>
          </a:extLst>
        </xdr:cNvPr>
        <xdr:cNvPicPr>
          <a:picLocks noChangeAspect="1"/>
        </xdr:cNvPicPr>
      </xdr:nvPicPr>
      <xdr:blipFill>
        <a:blip xmlns:r="http://schemas.openxmlformats.org/officeDocument/2006/relationships" r:embed="rId13"/>
        <a:stretch>
          <a:fillRect/>
        </a:stretch>
      </xdr:blipFill>
      <xdr:spPr>
        <a:xfrm>
          <a:off x="1847850" y="34632900"/>
          <a:ext cx="982766" cy="1314450"/>
        </a:xfrm>
        <a:prstGeom prst="rect">
          <a:avLst/>
        </a:prstGeom>
      </xdr:spPr>
    </xdr:pic>
    <xdr:clientData/>
  </xdr:twoCellAnchor>
  <xdr:twoCellAnchor editAs="oneCell">
    <xdr:from>
      <xdr:col>1</xdr:col>
      <xdr:colOff>104774</xdr:colOff>
      <xdr:row>31</xdr:row>
      <xdr:rowOff>57150</xdr:rowOff>
    </xdr:from>
    <xdr:to>
      <xdr:col>1</xdr:col>
      <xdr:colOff>1051933</xdr:colOff>
      <xdr:row>31</xdr:row>
      <xdr:rowOff>1323975</xdr:rowOff>
    </xdr:to>
    <xdr:pic>
      <xdr:nvPicPr>
        <xdr:cNvPr id="20" name="Grafik 19">
          <a:extLst>
            <a:ext uri="{FF2B5EF4-FFF2-40B4-BE49-F238E27FC236}">
              <a16:creationId xmlns:a16="http://schemas.microsoft.com/office/drawing/2014/main" id="{E86304A7-1113-BB8C-7D53-8ED3495421CC}"/>
            </a:ext>
          </a:extLst>
        </xdr:cNvPr>
        <xdr:cNvPicPr>
          <a:picLocks noChangeAspect="1"/>
        </xdr:cNvPicPr>
      </xdr:nvPicPr>
      <xdr:blipFill>
        <a:blip xmlns:r="http://schemas.openxmlformats.org/officeDocument/2006/relationships" r:embed="rId14"/>
        <a:stretch>
          <a:fillRect/>
        </a:stretch>
      </xdr:blipFill>
      <xdr:spPr>
        <a:xfrm>
          <a:off x="1847849" y="36033075"/>
          <a:ext cx="947159" cy="1266825"/>
        </a:xfrm>
        <a:prstGeom prst="rect">
          <a:avLst/>
        </a:prstGeom>
      </xdr:spPr>
    </xdr:pic>
    <xdr:clientData/>
  </xdr:twoCellAnchor>
  <xdr:twoCellAnchor editAs="oneCell">
    <xdr:from>
      <xdr:col>1</xdr:col>
      <xdr:colOff>76200</xdr:colOff>
      <xdr:row>28</xdr:row>
      <xdr:rowOff>57150</xdr:rowOff>
    </xdr:from>
    <xdr:to>
      <xdr:col>1</xdr:col>
      <xdr:colOff>1037602</xdr:colOff>
      <xdr:row>28</xdr:row>
      <xdr:rowOff>1343025</xdr:rowOff>
    </xdr:to>
    <xdr:pic>
      <xdr:nvPicPr>
        <xdr:cNvPr id="22" name="Grafik 21">
          <a:extLst>
            <a:ext uri="{FF2B5EF4-FFF2-40B4-BE49-F238E27FC236}">
              <a16:creationId xmlns:a16="http://schemas.microsoft.com/office/drawing/2014/main" id="{4DCA4B79-FDFB-23C1-98CE-2F108EF3111C}"/>
            </a:ext>
          </a:extLst>
        </xdr:cNvPr>
        <xdr:cNvPicPr>
          <a:picLocks noChangeAspect="1"/>
        </xdr:cNvPicPr>
      </xdr:nvPicPr>
      <xdr:blipFill>
        <a:blip xmlns:r="http://schemas.openxmlformats.org/officeDocument/2006/relationships" r:embed="rId17"/>
        <a:stretch>
          <a:fillRect/>
        </a:stretch>
      </xdr:blipFill>
      <xdr:spPr>
        <a:xfrm>
          <a:off x="1819275" y="31861125"/>
          <a:ext cx="961402" cy="1285875"/>
        </a:xfrm>
        <a:prstGeom prst="rect">
          <a:avLst/>
        </a:prstGeom>
      </xdr:spPr>
    </xdr:pic>
    <xdr:clientData/>
  </xdr:twoCellAnchor>
  <xdr:twoCellAnchor editAs="oneCell">
    <xdr:from>
      <xdr:col>1</xdr:col>
      <xdr:colOff>76200</xdr:colOff>
      <xdr:row>29</xdr:row>
      <xdr:rowOff>57150</xdr:rowOff>
    </xdr:from>
    <xdr:to>
      <xdr:col>1</xdr:col>
      <xdr:colOff>1037602</xdr:colOff>
      <xdr:row>29</xdr:row>
      <xdr:rowOff>1343025</xdr:rowOff>
    </xdr:to>
    <xdr:pic>
      <xdr:nvPicPr>
        <xdr:cNvPr id="23" name="Grafik 22">
          <a:extLst>
            <a:ext uri="{FF2B5EF4-FFF2-40B4-BE49-F238E27FC236}">
              <a16:creationId xmlns:a16="http://schemas.microsoft.com/office/drawing/2014/main" id="{FC216AFF-4DC3-A352-0C8D-BFD044BB0BA5}"/>
            </a:ext>
          </a:extLst>
        </xdr:cNvPr>
        <xdr:cNvPicPr>
          <a:picLocks noChangeAspect="1"/>
        </xdr:cNvPicPr>
      </xdr:nvPicPr>
      <xdr:blipFill>
        <a:blip xmlns:r="http://schemas.openxmlformats.org/officeDocument/2006/relationships" r:embed="rId18"/>
        <a:stretch>
          <a:fillRect/>
        </a:stretch>
      </xdr:blipFill>
      <xdr:spPr>
        <a:xfrm>
          <a:off x="1819275" y="33251775"/>
          <a:ext cx="961402" cy="1285875"/>
        </a:xfrm>
        <a:prstGeom prst="rect">
          <a:avLst/>
        </a:prstGeom>
      </xdr:spPr>
    </xdr:pic>
    <xdr:clientData/>
  </xdr:twoCellAnchor>
  <xdr:twoCellAnchor editAs="oneCell">
    <xdr:from>
      <xdr:col>1</xdr:col>
      <xdr:colOff>95250</xdr:colOff>
      <xdr:row>33</xdr:row>
      <xdr:rowOff>47625</xdr:rowOff>
    </xdr:from>
    <xdr:to>
      <xdr:col>1</xdr:col>
      <xdr:colOff>1066800</xdr:colOff>
      <xdr:row>33</xdr:row>
      <xdr:rowOff>1347073</xdr:rowOff>
    </xdr:to>
    <xdr:pic>
      <xdr:nvPicPr>
        <xdr:cNvPr id="24" name="Grafik 23">
          <a:extLst>
            <a:ext uri="{FF2B5EF4-FFF2-40B4-BE49-F238E27FC236}">
              <a16:creationId xmlns:a16="http://schemas.microsoft.com/office/drawing/2014/main" id="{52FF3508-045A-E9CB-95C6-5E97B882C076}"/>
            </a:ext>
          </a:extLst>
        </xdr:cNvPr>
        <xdr:cNvPicPr>
          <a:picLocks noChangeAspect="1"/>
        </xdr:cNvPicPr>
      </xdr:nvPicPr>
      <xdr:blipFill>
        <a:blip xmlns:r="http://schemas.openxmlformats.org/officeDocument/2006/relationships" r:embed="rId19"/>
        <a:stretch>
          <a:fillRect/>
        </a:stretch>
      </xdr:blipFill>
      <xdr:spPr>
        <a:xfrm>
          <a:off x="1838325" y="38804850"/>
          <a:ext cx="971550" cy="1299448"/>
        </a:xfrm>
        <a:prstGeom prst="rect">
          <a:avLst/>
        </a:prstGeom>
      </xdr:spPr>
    </xdr:pic>
    <xdr:clientData/>
  </xdr:twoCellAnchor>
  <xdr:twoCellAnchor editAs="oneCell">
    <xdr:from>
      <xdr:col>1</xdr:col>
      <xdr:colOff>95250</xdr:colOff>
      <xdr:row>34</xdr:row>
      <xdr:rowOff>47625</xdr:rowOff>
    </xdr:from>
    <xdr:to>
      <xdr:col>1</xdr:col>
      <xdr:colOff>1066800</xdr:colOff>
      <xdr:row>34</xdr:row>
      <xdr:rowOff>1347073</xdr:rowOff>
    </xdr:to>
    <xdr:pic>
      <xdr:nvPicPr>
        <xdr:cNvPr id="25" name="Grafik 24">
          <a:extLst>
            <a:ext uri="{FF2B5EF4-FFF2-40B4-BE49-F238E27FC236}">
              <a16:creationId xmlns:a16="http://schemas.microsoft.com/office/drawing/2014/main" id="{80FCA943-6404-363D-C05B-7EBE519BD416}"/>
            </a:ext>
          </a:extLst>
        </xdr:cNvPr>
        <xdr:cNvPicPr>
          <a:picLocks noChangeAspect="1"/>
        </xdr:cNvPicPr>
      </xdr:nvPicPr>
      <xdr:blipFill>
        <a:blip xmlns:r="http://schemas.openxmlformats.org/officeDocument/2006/relationships" r:embed="rId20"/>
        <a:stretch>
          <a:fillRect/>
        </a:stretch>
      </xdr:blipFill>
      <xdr:spPr>
        <a:xfrm>
          <a:off x="1838325" y="40195500"/>
          <a:ext cx="971550" cy="1299448"/>
        </a:xfrm>
        <a:prstGeom prst="rect">
          <a:avLst/>
        </a:prstGeom>
      </xdr:spPr>
    </xdr:pic>
    <xdr:clientData/>
  </xdr:twoCellAnchor>
  <xdr:twoCellAnchor editAs="oneCell">
    <xdr:from>
      <xdr:col>1</xdr:col>
      <xdr:colOff>95250</xdr:colOff>
      <xdr:row>32</xdr:row>
      <xdr:rowOff>47625</xdr:rowOff>
    </xdr:from>
    <xdr:to>
      <xdr:col>1</xdr:col>
      <xdr:colOff>1066800</xdr:colOff>
      <xdr:row>32</xdr:row>
      <xdr:rowOff>1347073</xdr:rowOff>
    </xdr:to>
    <xdr:pic>
      <xdr:nvPicPr>
        <xdr:cNvPr id="26" name="Grafik 25">
          <a:extLst>
            <a:ext uri="{FF2B5EF4-FFF2-40B4-BE49-F238E27FC236}">
              <a16:creationId xmlns:a16="http://schemas.microsoft.com/office/drawing/2014/main" id="{1216E712-750E-E8EC-6447-FB13E7E08238}"/>
            </a:ext>
          </a:extLst>
        </xdr:cNvPr>
        <xdr:cNvPicPr>
          <a:picLocks noChangeAspect="1"/>
        </xdr:cNvPicPr>
      </xdr:nvPicPr>
      <xdr:blipFill>
        <a:blip xmlns:r="http://schemas.openxmlformats.org/officeDocument/2006/relationships" r:embed="rId21"/>
        <a:stretch>
          <a:fillRect/>
        </a:stretch>
      </xdr:blipFill>
      <xdr:spPr>
        <a:xfrm>
          <a:off x="1838325" y="37414200"/>
          <a:ext cx="971550" cy="1299448"/>
        </a:xfrm>
        <a:prstGeom prst="rect">
          <a:avLst/>
        </a:prstGeom>
      </xdr:spPr>
    </xdr:pic>
    <xdr:clientData/>
  </xdr:twoCellAnchor>
  <xdr:twoCellAnchor editAs="oneCell">
    <xdr:from>
      <xdr:col>1</xdr:col>
      <xdr:colOff>142874</xdr:colOff>
      <xdr:row>52</xdr:row>
      <xdr:rowOff>76200</xdr:rowOff>
    </xdr:from>
    <xdr:to>
      <xdr:col>1</xdr:col>
      <xdr:colOff>1090033</xdr:colOff>
      <xdr:row>52</xdr:row>
      <xdr:rowOff>1343025</xdr:rowOff>
    </xdr:to>
    <xdr:pic>
      <xdr:nvPicPr>
        <xdr:cNvPr id="27" name="Grafik 26">
          <a:extLst>
            <a:ext uri="{FF2B5EF4-FFF2-40B4-BE49-F238E27FC236}">
              <a16:creationId xmlns:a16="http://schemas.microsoft.com/office/drawing/2014/main" id="{4B127F6E-834A-632A-E202-0B821EC94F3D}"/>
            </a:ext>
          </a:extLst>
        </xdr:cNvPr>
        <xdr:cNvPicPr>
          <a:picLocks noChangeAspect="1"/>
        </xdr:cNvPicPr>
      </xdr:nvPicPr>
      <xdr:blipFill>
        <a:blip xmlns:r="http://schemas.openxmlformats.org/officeDocument/2006/relationships" r:embed="rId22"/>
        <a:stretch>
          <a:fillRect/>
        </a:stretch>
      </xdr:blipFill>
      <xdr:spPr>
        <a:xfrm>
          <a:off x="1885949" y="65255775"/>
          <a:ext cx="947159" cy="1266825"/>
        </a:xfrm>
        <a:prstGeom prst="rect">
          <a:avLst/>
        </a:prstGeom>
      </xdr:spPr>
    </xdr:pic>
    <xdr:clientData/>
  </xdr:twoCellAnchor>
  <xdr:twoCellAnchor editAs="oneCell">
    <xdr:from>
      <xdr:col>1</xdr:col>
      <xdr:colOff>142874</xdr:colOff>
      <xdr:row>53</xdr:row>
      <xdr:rowOff>76200</xdr:rowOff>
    </xdr:from>
    <xdr:to>
      <xdr:col>1</xdr:col>
      <xdr:colOff>1090033</xdr:colOff>
      <xdr:row>53</xdr:row>
      <xdr:rowOff>1343025</xdr:rowOff>
    </xdr:to>
    <xdr:pic>
      <xdr:nvPicPr>
        <xdr:cNvPr id="28" name="Grafik 27">
          <a:extLst>
            <a:ext uri="{FF2B5EF4-FFF2-40B4-BE49-F238E27FC236}">
              <a16:creationId xmlns:a16="http://schemas.microsoft.com/office/drawing/2014/main" id="{ABDA38D1-FC72-C9D8-9C56-4DB2971B41BB}"/>
            </a:ext>
          </a:extLst>
        </xdr:cNvPr>
        <xdr:cNvPicPr>
          <a:picLocks noChangeAspect="1"/>
        </xdr:cNvPicPr>
      </xdr:nvPicPr>
      <xdr:blipFill>
        <a:blip xmlns:r="http://schemas.openxmlformats.org/officeDocument/2006/relationships" r:embed="rId23"/>
        <a:stretch>
          <a:fillRect/>
        </a:stretch>
      </xdr:blipFill>
      <xdr:spPr>
        <a:xfrm>
          <a:off x="1885949" y="66646425"/>
          <a:ext cx="947159" cy="1266825"/>
        </a:xfrm>
        <a:prstGeom prst="rect">
          <a:avLst/>
        </a:prstGeom>
      </xdr:spPr>
    </xdr:pic>
    <xdr:clientData/>
  </xdr:twoCellAnchor>
  <xdr:twoCellAnchor editAs="oneCell">
    <xdr:from>
      <xdr:col>1</xdr:col>
      <xdr:colOff>142874</xdr:colOff>
      <xdr:row>54</xdr:row>
      <xdr:rowOff>76200</xdr:rowOff>
    </xdr:from>
    <xdr:to>
      <xdr:col>1</xdr:col>
      <xdr:colOff>1090033</xdr:colOff>
      <xdr:row>54</xdr:row>
      <xdr:rowOff>1343025</xdr:rowOff>
    </xdr:to>
    <xdr:pic>
      <xdr:nvPicPr>
        <xdr:cNvPr id="29" name="Grafik 28">
          <a:extLst>
            <a:ext uri="{FF2B5EF4-FFF2-40B4-BE49-F238E27FC236}">
              <a16:creationId xmlns:a16="http://schemas.microsoft.com/office/drawing/2014/main" id="{E29C1467-1DBD-457F-A811-6104FAC605D1}"/>
            </a:ext>
          </a:extLst>
        </xdr:cNvPr>
        <xdr:cNvPicPr>
          <a:picLocks noChangeAspect="1"/>
        </xdr:cNvPicPr>
      </xdr:nvPicPr>
      <xdr:blipFill>
        <a:blip xmlns:r="http://schemas.openxmlformats.org/officeDocument/2006/relationships" r:embed="rId22"/>
        <a:stretch>
          <a:fillRect/>
        </a:stretch>
      </xdr:blipFill>
      <xdr:spPr>
        <a:xfrm>
          <a:off x="1885949" y="68037075"/>
          <a:ext cx="947159" cy="1266825"/>
        </a:xfrm>
        <a:prstGeom prst="rect">
          <a:avLst/>
        </a:prstGeom>
      </xdr:spPr>
    </xdr:pic>
    <xdr:clientData/>
  </xdr:twoCellAnchor>
  <xdr:twoCellAnchor editAs="oneCell">
    <xdr:from>
      <xdr:col>1</xdr:col>
      <xdr:colOff>76200</xdr:colOff>
      <xdr:row>38</xdr:row>
      <xdr:rowOff>38100</xdr:rowOff>
    </xdr:from>
    <xdr:to>
      <xdr:col>1</xdr:col>
      <xdr:colOff>1087452</xdr:colOff>
      <xdr:row>39</xdr:row>
      <xdr:rowOff>0</xdr:rowOff>
    </xdr:to>
    <xdr:pic>
      <xdr:nvPicPr>
        <xdr:cNvPr id="21" name="Grafik 20">
          <a:extLst>
            <a:ext uri="{FF2B5EF4-FFF2-40B4-BE49-F238E27FC236}">
              <a16:creationId xmlns:a16="http://schemas.microsoft.com/office/drawing/2014/main" id="{16898AFC-1C4A-A7D8-A007-9EDC5D3E9769}"/>
            </a:ext>
          </a:extLst>
        </xdr:cNvPr>
        <xdr:cNvPicPr>
          <a:picLocks noChangeAspect="1"/>
        </xdr:cNvPicPr>
      </xdr:nvPicPr>
      <xdr:blipFill>
        <a:blip xmlns:r="http://schemas.openxmlformats.org/officeDocument/2006/relationships" r:embed="rId24"/>
        <a:stretch>
          <a:fillRect/>
        </a:stretch>
      </xdr:blipFill>
      <xdr:spPr>
        <a:xfrm>
          <a:off x="1819275" y="45748575"/>
          <a:ext cx="1011252" cy="1352550"/>
        </a:xfrm>
        <a:prstGeom prst="rect">
          <a:avLst/>
        </a:prstGeom>
      </xdr:spPr>
    </xdr:pic>
    <xdr:clientData/>
  </xdr:twoCellAnchor>
  <xdr:twoCellAnchor editAs="oneCell">
    <xdr:from>
      <xdr:col>1</xdr:col>
      <xdr:colOff>57150</xdr:colOff>
      <xdr:row>37</xdr:row>
      <xdr:rowOff>38100</xdr:rowOff>
    </xdr:from>
    <xdr:to>
      <xdr:col>1</xdr:col>
      <xdr:colOff>1068402</xdr:colOff>
      <xdr:row>38</xdr:row>
      <xdr:rowOff>0</xdr:rowOff>
    </xdr:to>
    <xdr:pic>
      <xdr:nvPicPr>
        <xdr:cNvPr id="30" name="Grafik 29">
          <a:extLst>
            <a:ext uri="{FF2B5EF4-FFF2-40B4-BE49-F238E27FC236}">
              <a16:creationId xmlns:a16="http://schemas.microsoft.com/office/drawing/2014/main" id="{0C8458CE-C82A-4E61-9346-0A57ED132836}"/>
            </a:ext>
          </a:extLst>
        </xdr:cNvPr>
        <xdr:cNvPicPr>
          <a:picLocks noChangeAspect="1"/>
        </xdr:cNvPicPr>
      </xdr:nvPicPr>
      <xdr:blipFill>
        <a:blip xmlns:r="http://schemas.openxmlformats.org/officeDocument/2006/relationships" r:embed="rId24"/>
        <a:stretch>
          <a:fillRect/>
        </a:stretch>
      </xdr:blipFill>
      <xdr:spPr>
        <a:xfrm>
          <a:off x="1800225" y="44357925"/>
          <a:ext cx="1011252" cy="1352550"/>
        </a:xfrm>
        <a:prstGeom prst="rect">
          <a:avLst/>
        </a:prstGeom>
      </xdr:spPr>
    </xdr:pic>
    <xdr:clientData/>
  </xdr:twoCellAnchor>
  <xdr:twoCellAnchor editAs="oneCell">
    <xdr:from>
      <xdr:col>1</xdr:col>
      <xdr:colOff>104775</xdr:colOff>
      <xdr:row>15</xdr:row>
      <xdr:rowOff>95250</xdr:rowOff>
    </xdr:from>
    <xdr:to>
      <xdr:col>1</xdr:col>
      <xdr:colOff>1030569</xdr:colOff>
      <xdr:row>15</xdr:row>
      <xdr:rowOff>1333500</xdr:rowOff>
    </xdr:to>
    <xdr:pic>
      <xdr:nvPicPr>
        <xdr:cNvPr id="31" name="Grafik 30">
          <a:extLst>
            <a:ext uri="{FF2B5EF4-FFF2-40B4-BE49-F238E27FC236}">
              <a16:creationId xmlns:a16="http://schemas.microsoft.com/office/drawing/2014/main" id="{15069D4D-2CFC-C187-A3D2-E1991F7B72AA}"/>
            </a:ext>
          </a:extLst>
        </xdr:cNvPr>
        <xdr:cNvPicPr>
          <a:picLocks noChangeAspect="1"/>
        </xdr:cNvPicPr>
      </xdr:nvPicPr>
      <xdr:blipFill>
        <a:blip xmlns:r="http://schemas.openxmlformats.org/officeDocument/2006/relationships" r:embed="rId25"/>
        <a:stretch>
          <a:fillRect/>
        </a:stretch>
      </xdr:blipFill>
      <xdr:spPr>
        <a:xfrm>
          <a:off x="1847850" y="13820775"/>
          <a:ext cx="925794" cy="1238250"/>
        </a:xfrm>
        <a:prstGeom prst="rect">
          <a:avLst/>
        </a:prstGeom>
      </xdr:spPr>
    </xdr:pic>
    <xdr:clientData/>
  </xdr:twoCellAnchor>
  <xdr:twoCellAnchor editAs="oneCell">
    <xdr:from>
      <xdr:col>1</xdr:col>
      <xdr:colOff>95250</xdr:colOff>
      <xdr:row>16</xdr:row>
      <xdr:rowOff>76200</xdr:rowOff>
    </xdr:from>
    <xdr:to>
      <xdr:col>1</xdr:col>
      <xdr:colOff>1021044</xdr:colOff>
      <xdr:row>16</xdr:row>
      <xdr:rowOff>1314450</xdr:rowOff>
    </xdr:to>
    <xdr:pic>
      <xdr:nvPicPr>
        <xdr:cNvPr id="32" name="Grafik 31">
          <a:extLst>
            <a:ext uri="{FF2B5EF4-FFF2-40B4-BE49-F238E27FC236}">
              <a16:creationId xmlns:a16="http://schemas.microsoft.com/office/drawing/2014/main" id="{B0005ACD-E805-4CD1-B9C7-103314E863A1}"/>
            </a:ext>
          </a:extLst>
        </xdr:cNvPr>
        <xdr:cNvPicPr>
          <a:picLocks noChangeAspect="1"/>
        </xdr:cNvPicPr>
      </xdr:nvPicPr>
      <xdr:blipFill>
        <a:blip xmlns:r="http://schemas.openxmlformats.org/officeDocument/2006/relationships" r:embed="rId25"/>
        <a:stretch>
          <a:fillRect/>
        </a:stretch>
      </xdr:blipFill>
      <xdr:spPr>
        <a:xfrm>
          <a:off x="1838325" y="15192375"/>
          <a:ext cx="925794" cy="1238250"/>
        </a:xfrm>
        <a:prstGeom prst="rect">
          <a:avLst/>
        </a:prstGeom>
      </xdr:spPr>
    </xdr:pic>
    <xdr:clientData/>
  </xdr:twoCellAnchor>
  <xdr:twoCellAnchor editAs="oneCell">
    <xdr:from>
      <xdr:col>1</xdr:col>
      <xdr:colOff>95250</xdr:colOff>
      <xdr:row>17</xdr:row>
      <xdr:rowOff>95250</xdr:rowOff>
    </xdr:from>
    <xdr:to>
      <xdr:col>1</xdr:col>
      <xdr:colOff>1021044</xdr:colOff>
      <xdr:row>17</xdr:row>
      <xdr:rowOff>1333500</xdr:rowOff>
    </xdr:to>
    <xdr:pic>
      <xdr:nvPicPr>
        <xdr:cNvPr id="33" name="Grafik 32">
          <a:extLst>
            <a:ext uri="{FF2B5EF4-FFF2-40B4-BE49-F238E27FC236}">
              <a16:creationId xmlns:a16="http://schemas.microsoft.com/office/drawing/2014/main" id="{5A41A544-89D6-40BF-ADE1-6DF4F7212A50}"/>
            </a:ext>
          </a:extLst>
        </xdr:cNvPr>
        <xdr:cNvPicPr>
          <a:picLocks noChangeAspect="1"/>
        </xdr:cNvPicPr>
      </xdr:nvPicPr>
      <xdr:blipFill>
        <a:blip xmlns:r="http://schemas.openxmlformats.org/officeDocument/2006/relationships" r:embed="rId25"/>
        <a:stretch>
          <a:fillRect/>
        </a:stretch>
      </xdr:blipFill>
      <xdr:spPr>
        <a:xfrm>
          <a:off x="1838325" y="16602075"/>
          <a:ext cx="925794" cy="1238250"/>
        </a:xfrm>
        <a:prstGeom prst="rect">
          <a:avLst/>
        </a:prstGeom>
      </xdr:spPr>
    </xdr:pic>
    <xdr:clientData/>
  </xdr:twoCellAnchor>
  <xdr:twoCellAnchor editAs="oneCell">
    <xdr:from>
      <xdr:col>1</xdr:col>
      <xdr:colOff>142874</xdr:colOff>
      <xdr:row>55</xdr:row>
      <xdr:rowOff>85725</xdr:rowOff>
    </xdr:from>
    <xdr:to>
      <xdr:col>1</xdr:col>
      <xdr:colOff>1090033</xdr:colOff>
      <xdr:row>55</xdr:row>
      <xdr:rowOff>1352550</xdr:rowOff>
    </xdr:to>
    <xdr:pic>
      <xdr:nvPicPr>
        <xdr:cNvPr id="34" name="Grafik 33">
          <a:extLst>
            <a:ext uri="{FF2B5EF4-FFF2-40B4-BE49-F238E27FC236}">
              <a16:creationId xmlns:a16="http://schemas.microsoft.com/office/drawing/2014/main" id="{98222670-2ED7-825C-D8FF-1FD25BAC4EF2}"/>
            </a:ext>
          </a:extLst>
        </xdr:cNvPr>
        <xdr:cNvPicPr>
          <a:picLocks noChangeAspect="1"/>
        </xdr:cNvPicPr>
      </xdr:nvPicPr>
      <xdr:blipFill>
        <a:blip xmlns:r="http://schemas.openxmlformats.org/officeDocument/2006/relationships" r:embed="rId26"/>
        <a:stretch>
          <a:fillRect/>
        </a:stretch>
      </xdr:blipFill>
      <xdr:spPr>
        <a:xfrm>
          <a:off x="1885949" y="69437250"/>
          <a:ext cx="947159" cy="1266825"/>
        </a:xfrm>
        <a:prstGeom prst="rect">
          <a:avLst/>
        </a:prstGeom>
      </xdr:spPr>
    </xdr:pic>
    <xdr:clientData/>
  </xdr:twoCellAnchor>
  <xdr:twoCellAnchor editAs="oneCell">
    <xdr:from>
      <xdr:col>1</xdr:col>
      <xdr:colOff>142874</xdr:colOff>
      <xdr:row>56</xdr:row>
      <xdr:rowOff>85725</xdr:rowOff>
    </xdr:from>
    <xdr:to>
      <xdr:col>1</xdr:col>
      <xdr:colOff>1090033</xdr:colOff>
      <xdr:row>56</xdr:row>
      <xdr:rowOff>1352550</xdr:rowOff>
    </xdr:to>
    <xdr:pic>
      <xdr:nvPicPr>
        <xdr:cNvPr id="37" name="Grafik 36">
          <a:extLst>
            <a:ext uri="{FF2B5EF4-FFF2-40B4-BE49-F238E27FC236}">
              <a16:creationId xmlns:a16="http://schemas.microsoft.com/office/drawing/2014/main" id="{EE32B36E-A794-A21B-18CB-E5BF69D8D33A}"/>
            </a:ext>
          </a:extLst>
        </xdr:cNvPr>
        <xdr:cNvPicPr>
          <a:picLocks noChangeAspect="1"/>
        </xdr:cNvPicPr>
      </xdr:nvPicPr>
      <xdr:blipFill>
        <a:blip xmlns:r="http://schemas.openxmlformats.org/officeDocument/2006/relationships" r:embed="rId27"/>
        <a:stretch>
          <a:fillRect/>
        </a:stretch>
      </xdr:blipFill>
      <xdr:spPr>
        <a:xfrm>
          <a:off x="1885949" y="70827900"/>
          <a:ext cx="947159" cy="1266825"/>
        </a:xfrm>
        <a:prstGeom prst="rect">
          <a:avLst/>
        </a:prstGeom>
      </xdr:spPr>
    </xdr:pic>
    <xdr:clientData/>
  </xdr:twoCellAnchor>
  <xdr:twoCellAnchor editAs="oneCell">
    <xdr:from>
      <xdr:col>1</xdr:col>
      <xdr:colOff>142874</xdr:colOff>
      <xdr:row>57</xdr:row>
      <xdr:rowOff>85725</xdr:rowOff>
    </xdr:from>
    <xdr:to>
      <xdr:col>1</xdr:col>
      <xdr:colOff>1090033</xdr:colOff>
      <xdr:row>57</xdr:row>
      <xdr:rowOff>1352550</xdr:rowOff>
    </xdr:to>
    <xdr:pic>
      <xdr:nvPicPr>
        <xdr:cNvPr id="38" name="Grafik 37">
          <a:extLst>
            <a:ext uri="{FF2B5EF4-FFF2-40B4-BE49-F238E27FC236}">
              <a16:creationId xmlns:a16="http://schemas.microsoft.com/office/drawing/2014/main" id="{BC3BD0D3-BF93-4E5B-3E19-94FBEAA60051}"/>
            </a:ext>
          </a:extLst>
        </xdr:cNvPr>
        <xdr:cNvPicPr>
          <a:picLocks noChangeAspect="1"/>
        </xdr:cNvPicPr>
      </xdr:nvPicPr>
      <xdr:blipFill>
        <a:blip xmlns:r="http://schemas.openxmlformats.org/officeDocument/2006/relationships" r:embed="rId28"/>
        <a:stretch>
          <a:fillRect/>
        </a:stretch>
      </xdr:blipFill>
      <xdr:spPr>
        <a:xfrm>
          <a:off x="1885949" y="72218550"/>
          <a:ext cx="947159" cy="1266825"/>
        </a:xfrm>
        <a:prstGeom prst="rect">
          <a:avLst/>
        </a:prstGeom>
      </xdr:spPr>
    </xdr:pic>
    <xdr:clientData/>
  </xdr:twoCellAnchor>
  <xdr:twoCellAnchor editAs="oneCell">
    <xdr:from>
      <xdr:col>1</xdr:col>
      <xdr:colOff>122463</xdr:colOff>
      <xdr:row>60</xdr:row>
      <xdr:rowOff>68036</xdr:rowOff>
    </xdr:from>
    <xdr:to>
      <xdr:col>1</xdr:col>
      <xdr:colOff>1068604</xdr:colOff>
      <xdr:row>60</xdr:row>
      <xdr:rowOff>1333500</xdr:rowOff>
    </xdr:to>
    <xdr:pic>
      <xdr:nvPicPr>
        <xdr:cNvPr id="35" name="Grafik 34">
          <a:extLst>
            <a:ext uri="{FF2B5EF4-FFF2-40B4-BE49-F238E27FC236}">
              <a16:creationId xmlns:a16="http://schemas.microsoft.com/office/drawing/2014/main" id="{C9A7E339-EF52-6D38-0FCA-F23CF49EFF12}"/>
            </a:ext>
          </a:extLst>
        </xdr:cNvPr>
        <xdr:cNvPicPr>
          <a:picLocks noChangeAspect="1"/>
        </xdr:cNvPicPr>
      </xdr:nvPicPr>
      <xdr:blipFill>
        <a:blip xmlns:r="http://schemas.openxmlformats.org/officeDocument/2006/relationships" r:embed="rId29"/>
        <a:stretch>
          <a:fillRect/>
        </a:stretch>
      </xdr:blipFill>
      <xdr:spPr>
        <a:xfrm>
          <a:off x="1864177" y="72104250"/>
          <a:ext cx="946141" cy="1265464"/>
        </a:xfrm>
        <a:prstGeom prst="rect">
          <a:avLst/>
        </a:prstGeom>
      </xdr:spPr>
    </xdr:pic>
    <xdr:clientData/>
  </xdr:twoCellAnchor>
  <xdr:twoCellAnchor editAs="oneCell">
    <xdr:from>
      <xdr:col>1</xdr:col>
      <xdr:colOff>122463</xdr:colOff>
      <xdr:row>59</xdr:row>
      <xdr:rowOff>68036</xdr:rowOff>
    </xdr:from>
    <xdr:to>
      <xdr:col>1</xdr:col>
      <xdr:colOff>1068604</xdr:colOff>
      <xdr:row>59</xdr:row>
      <xdr:rowOff>1333500</xdr:rowOff>
    </xdr:to>
    <xdr:pic>
      <xdr:nvPicPr>
        <xdr:cNvPr id="36" name="Grafik 35">
          <a:extLst>
            <a:ext uri="{FF2B5EF4-FFF2-40B4-BE49-F238E27FC236}">
              <a16:creationId xmlns:a16="http://schemas.microsoft.com/office/drawing/2014/main" id="{52F22A20-89D1-D568-2253-E16E9BD7B6CD}"/>
            </a:ext>
          </a:extLst>
        </xdr:cNvPr>
        <xdr:cNvPicPr>
          <a:picLocks noChangeAspect="1"/>
        </xdr:cNvPicPr>
      </xdr:nvPicPr>
      <xdr:blipFill>
        <a:blip xmlns:r="http://schemas.openxmlformats.org/officeDocument/2006/relationships" r:embed="rId30"/>
        <a:stretch>
          <a:fillRect/>
        </a:stretch>
      </xdr:blipFill>
      <xdr:spPr>
        <a:xfrm>
          <a:off x="1864177" y="70716322"/>
          <a:ext cx="946141" cy="1265464"/>
        </a:xfrm>
        <a:prstGeom prst="rect">
          <a:avLst/>
        </a:prstGeom>
      </xdr:spPr>
    </xdr:pic>
    <xdr:clientData/>
  </xdr:twoCellAnchor>
  <xdr:twoCellAnchor editAs="oneCell">
    <xdr:from>
      <xdr:col>1</xdr:col>
      <xdr:colOff>122463</xdr:colOff>
      <xdr:row>58</xdr:row>
      <xdr:rowOff>68036</xdr:rowOff>
    </xdr:from>
    <xdr:to>
      <xdr:col>1</xdr:col>
      <xdr:colOff>1068604</xdr:colOff>
      <xdr:row>58</xdr:row>
      <xdr:rowOff>1333500</xdr:rowOff>
    </xdr:to>
    <xdr:pic>
      <xdr:nvPicPr>
        <xdr:cNvPr id="39" name="Grafik 38">
          <a:extLst>
            <a:ext uri="{FF2B5EF4-FFF2-40B4-BE49-F238E27FC236}">
              <a16:creationId xmlns:a16="http://schemas.microsoft.com/office/drawing/2014/main" id="{C0E1FBD9-D64E-C190-D208-C91D747450F4}"/>
            </a:ext>
          </a:extLst>
        </xdr:cNvPr>
        <xdr:cNvPicPr>
          <a:picLocks noChangeAspect="1"/>
        </xdr:cNvPicPr>
      </xdr:nvPicPr>
      <xdr:blipFill>
        <a:blip xmlns:r="http://schemas.openxmlformats.org/officeDocument/2006/relationships" r:embed="rId31"/>
        <a:stretch>
          <a:fillRect/>
        </a:stretch>
      </xdr:blipFill>
      <xdr:spPr>
        <a:xfrm>
          <a:off x="1864177" y="69328393"/>
          <a:ext cx="946141" cy="1265464"/>
        </a:xfrm>
        <a:prstGeom prst="rect">
          <a:avLst/>
        </a:prstGeom>
      </xdr:spPr>
    </xdr:pic>
    <xdr:clientData/>
  </xdr:twoCellAnchor>
  <xdr:twoCellAnchor editAs="oneCell">
    <xdr:from>
      <xdr:col>1</xdr:col>
      <xdr:colOff>122463</xdr:colOff>
      <xdr:row>61</xdr:row>
      <xdr:rowOff>68036</xdr:rowOff>
    </xdr:from>
    <xdr:to>
      <xdr:col>1</xdr:col>
      <xdr:colOff>1068604</xdr:colOff>
      <xdr:row>61</xdr:row>
      <xdr:rowOff>1333500</xdr:rowOff>
    </xdr:to>
    <xdr:pic>
      <xdr:nvPicPr>
        <xdr:cNvPr id="40" name="Grafik 39">
          <a:extLst>
            <a:ext uri="{FF2B5EF4-FFF2-40B4-BE49-F238E27FC236}">
              <a16:creationId xmlns:a16="http://schemas.microsoft.com/office/drawing/2014/main" id="{E1C0D7D2-68DD-3BAD-28FF-D63E511A410A}"/>
            </a:ext>
          </a:extLst>
        </xdr:cNvPr>
        <xdr:cNvPicPr>
          <a:picLocks noChangeAspect="1"/>
        </xdr:cNvPicPr>
      </xdr:nvPicPr>
      <xdr:blipFill>
        <a:blip xmlns:r="http://schemas.openxmlformats.org/officeDocument/2006/relationships" r:embed="rId32"/>
        <a:stretch>
          <a:fillRect/>
        </a:stretch>
      </xdr:blipFill>
      <xdr:spPr>
        <a:xfrm>
          <a:off x="1864177" y="73492179"/>
          <a:ext cx="946141" cy="1265464"/>
        </a:xfrm>
        <a:prstGeom prst="rect">
          <a:avLst/>
        </a:prstGeom>
      </xdr:spPr>
    </xdr:pic>
    <xdr:clientData/>
  </xdr:twoCellAnchor>
  <xdr:twoCellAnchor editAs="oneCell">
    <xdr:from>
      <xdr:col>1</xdr:col>
      <xdr:colOff>122463</xdr:colOff>
      <xdr:row>62</xdr:row>
      <xdr:rowOff>68036</xdr:rowOff>
    </xdr:from>
    <xdr:to>
      <xdr:col>1</xdr:col>
      <xdr:colOff>1068604</xdr:colOff>
      <xdr:row>62</xdr:row>
      <xdr:rowOff>1333500</xdr:rowOff>
    </xdr:to>
    <xdr:pic>
      <xdr:nvPicPr>
        <xdr:cNvPr id="41" name="Grafik 40">
          <a:extLst>
            <a:ext uri="{FF2B5EF4-FFF2-40B4-BE49-F238E27FC236}">
              <a16:creationId xmlns:a16="http://schemas.microsoft.com/office/drawing/2014/main" id="{38CBBAA4-8EDF-1A5A-2DA6-7B6C1B1E1B1B}"/>
            </a:ext>
          </a:extLst>
        </xdr:cNvPr>
        <xdr:cNvPicPr>
          <a:picLocks noChangeAspect="1"/>
        </xdr:cNvPicPr>
      </xdr:nvPicPr>
      <xdr:blipFill>
        <a:blip xmlns:r="http://schemas.openxmlformats.org/officeDocument/2006/relationships" r:embed="rId33"/>
        <a:stretch>
          <a:fillRect/>
        </a:stretch>
      </xdr:blipFill>
      <xdr:spPr>
        <a:xfrm>
          <a:off x="1864177" y="74880107"/>
          <a:ext cx="946141" cy="1265464"/>
        </a:xfrm>
        <a:prstGeom prst="rect">
          <a:avLst/>
        </a:prstGeom>
      </xdr:spPr>
    </xdr:pic>
    <xdr:clientData/>
  </xdr:twoCellAnchor>
  <xdr:twoCellAnchor editAs="oneCell">
    <xdr:from>
      <xdr:col>1</xdr:col>
      <xdr:colOff>122463</xdr:colOff>
      <xdr:row>63</xdr:row>
      <xdr:rowOff>68036</xdr:rowOff>
    </xdr:from>
    <xdr:to>
      <xdr:col>1</xdr:col>
      <xdr:colOff>1068604</xdr:colOff>
      <xdr:row>63</xdr:row>
      <xdr:rowOff>1333500</xdr:rowOff>
    </xdr:to>
    <xdr:pic>
      <xdr:nvPicPr>
        <xdr:cNvPr id="42" name="Grafik 41">
          <a:extLst>
            <a:ext uri="{FF2B5EF4-FFF2-40B4-BE49-F238E27FC236}">
              <a16:creationId xmlns:a16="http://schemas.microsoft.com/office/drawing/2014/main" id="{80A8CFE4-A202-DC66-F537-037DA74A6E80}"/>
            </a:ext>
          </a:extLst>
        </xdr:cNvPr>
        <xdr:cNvPicPr>
          <a:picLocks noChangeAspect="1"/>
        </xdr:cNvPicPr>
      </xdr:nvPicPr>
      <xdr:blipFill>
        <a:blip xmlns:r="http://schemas.openxmlformats.org/officeDocument/2006/relationships" r:embed="rId34"/>
        <a:stretch>
          <a:fillRect/>
        </a:stretch>
      </xdr:blipFill>
      <xdr:spPr>
        <a:xfrm>
          <a:off x="1864177" y="76268036"/>
          <a:ext cx="946141" cy="1265464"/>
        </a:xfrm>
        <a:prstGeom prst="rect">
          <a:avLst/>
        </a:prstGeom>
      </xdr:spPr>
    </xdr:pic>
    <xdr:clientData/>
  </xdr:twoCellAnchor>
  <xdr:twoCellAnchor editAs="oneCell">
    <xdr:from>
      <xdr:col>1</xdr:col>
      <xdr:colOff>122463</xdr:colOff>
      <xdr:row>64</xdr:row>
      <xdr:rowOff>68036</xdr:rowOff>
    </xdr:from>
    <xdr:to>
      <xdr:col>1</xdr:col>
      <xdr:colOff>1068604</xdr:colOff>
      <xdr:row>64</xdr:row>
      <xdr:rowOff>1333500</xdr:rowOff>
    </xdr:to>
    <xdr:pic>
      <xdr:nvPicPr>
        <xdr:cNvPr id="43" name="Grafik 42">
          <a:extLst>
            <a:ext uri="{FF2B5EF4-FFF2-40B4-BE49-F238E27FC236}">
              <a16:creationId xmlns:a16="http://schemas.microsoft.com/office/drawing/2014/main" id="{87E0F819-FE1C-861C-E4AF-D756C8BB81E6}"/>
            </a:ext>
          </a:extLst>
        </xdr:cNvPr>
        <xdr:cNvPicPr>
          <a:picLocks noChangeAspect="1"/>
        </xdr:cNvPicPr>
      </xdr:nvPicPr>
      <xdr:blipFill>
        <a:blip xmlns:r="http://schemas.openxmlformats.org/officeDocument/2006/relationships" r:embed="rId35"/>
        <a:stretch>
          <a:fillRect/>
        </a:stretch>
      </xdr:blipFill>
      <xdr:spPr>
        <a:xfrm>
          <a:off x="1864177" y="77655965"/>
          <a:ext cx="946141" cy="1265464"/>
        </a:xfrm>
        <a:prstGeom prst="rect">
          <a:avLst/>
        </a:prstGeom>
      </xdr:spPr>
    </xdr:pic>
    <xdr:clientData/>
  </xdr:twoCellAnchor>
  <xdr:twoCellAnchor editAs="oneCell">
    <xdr:from>
      <xdr:col>1</xdr:col>
      <xdr:colOff>114300</xdr:colOff>
      <xdr:row>22</xdr:row>
      <xdr:rowOff>66675</xdr:rowOff>
    </xdr:from>
    <xdr:to>
      <xdr:col>1</xdr:col>
      <xdr:colOff>1047216</xdr:colOff>
      <xdr:row>22</xdr:row>
      <xdr:rowOff>1314450</xdr:rowOff>
    </xdr:to>
    <xdr:pic>
      <xdr:nvPicPr>
        <xdr:cNvPr id="44" name="Grafik 43">
          <a:extLst>
            <a:ext uri="{FF2B5EF4-FFF2-40B4-BE49-F238E27FC236}">
              <a16:creationId xmlns:a16="http://schemas.microsoft.com/office/drawing/2014/main" id="{80288EE5-6BF5-B815-7115-EB6C850BD181}"/>
            </a:ext>
          </a:extLst>
        </xdr:cNvPr>
        <xdr:cNvPicPr>
          <a:picLocks noChangeAspect="1"/>
        </xdr:cNvPicPr>
      </xdr:nvPicPr>
      <xdr:blipFill>
        <a:blip xmlns:r="http://schemas.openxmlformats.org/officeDocument/2006/relationships" r:embed="rId36"/>
        <a:stretch>
          <a:fillRect/>
        </a:stretch>
      </xdr:blipFill>
      <xdr:spPr>
        <a:xfrm>
          <a:off x="1857375" y="19354800"/>
          <a:ext cx="932916" cy="1247775"/>
        </a:xfrm>
        <a:prstGeom prst="rect">
          <a:avLst/>
        </a:prstGeom>
      </xdr:spPr>
    </xdr:pic>
    <xdr:clientData/>
  </xdr:twoCellAnchor>
  <xdr:twoCellAnchor editAs="oneCell">
    <xdr:from>
      <xdr:col>1</xdr:col>
      <xdr:colOff>114300</xdr:colOff>
      <xdr:row>23</xdr:row>
      <xdr:rowOff>66675</xdr:rowOff>
    </xdr:from>
    <xdr:to>
      <xdr:col>1</xdr:col>
      <xdr:colOff>1047216</xdr:colOff>
      <xdr:row>23</xdr:row>
      <xdr:rowOff>1314450</xdr:rowOff>
    </xdr:to>
    <xdr:pic>
      <xdr:nvPicPr>
        <xdr:cNvPr id="45" name="Grafik 44">
          <a:extLst>
            <a:ext uri="{FF2B5EF4-FFF2-40B4-BE49-F238E27FC236}">
              <a16:creationId xmlns:a16="http://schemas.microsoft.com/office/drawing/2014/main" id="{A3AF275E-1AC6-EEE6-9EF3-5322C4272955}"/>
            </a:ext>
          </a:extLst>
        </xdr:cNvPr>
        <xdr:cNvPicPr>
          <a:picLocks noChangeAspect="1"/>
        </xdr:cNvPicPr>
      </xdr:nvPicPr>
      <xdr:blipFill>
        <a:blip xmlns:r="http://schemas.openxmlformats.org/officeDocument/2006/relationships" r:embed="rId37"/>
        <a:stretch>
          <a:fillRect/>
        </a:stretch>
      </xdr:blipFill>
      <xdr:spPr>
        <a:xfrm>
          <a:off x="1857375" y="20745450"/>
          <a:ext cx="932916" cy="1247775"/>
        </a:xfrm>
        <a:prstGeom prst="rect">
          <a:avLst/>
        </a:prstGeom>
      </xdr:spPr>
    </xdr:pic>
    <xdr:clientData/>
  </xdr:twoCellAnchor>
  <xdr:twoCellAnchor editAs="oneCell">
    <xdr:from>
      <xdr:col>1</xdr:col>
      <xdr:colOff>114300</xdr:colOff>
      <xdr:row>21</xdr:row>
      <xdr:rowOff>66675</xdr:rowOff>
    </xdr:from>
    <xdr:to>
      <xdr:col>1</xdr:col>
      <xdr:colOff>1047216</xdr:colOff>
      <xdr:row>21</xdr:row>
      <xdr:rowOff>1314450</xdr:rowOff>
    </xdr:to>
    <xdr:pic>
      <xdr:nvPicPr>
        <xdr:cNvPr id="46" name="Grafik 45">
          <a:extLst>
            <a:ext uri="{FF2B5EF4-FFF2-40B4-BE49-F238E27FC236}">
              <a16:creationId xmlns:a16="http://schemas.microsoft.com/office/drawing/2014/main" id="{366C0DF7-BCD6-27DF-A189-17E75407AC98}"/>
            </a:ext>
          </a:extLst>
        </xdr:cNvPr>
        <xdr:cNvPicPr>
          <a:picLocks noChangeAspect="1"/>
        </xdr:cNvPicPr>
      </xdr:nvPicPr>
      <xdr:blipFill>
        <a:blip xmlns:r="http://schemas.openxmlformats.org/officeDocument/2006/relationships" r:embed="rId38"/>
        <a:stretch>
          <a:fillRect/>
        </a:stretch>
      </xdr:blipFill>
      <xdr:spPr>
        <a:xfrm>
          <a:off x="1857375" y="17964150"/>
          <a:ext cx="932916" cy="1247775"/>
        </a:xfrm>
        <a:prstGeom prst="rect">
          <a:avLst/>
        </a:prstGeom>
      </xdr:spPr>
    </xdr:pic>
    <xdr:clientData/>
  </xdr:twoCellAnchor>
  <xdr:twoCellAnchor editAs="oneCell">
    <xdr:from>
      <xdr:col>1</xdr:col>
      <xdr:colOff>123824</xdr:colOff>
      <xdr:row>20</xdr:row>
      <xdr:rowOff>76200</xdr:rowOff>
    </xdr:from>
    <xdr:to>
      <xdr:col>1</xdr:col>
      <xdr:colOff>1063861</xdr:colOff>
      <xdr:row>20</xdr:row>
      <xdr:rowOff>1333500</xdr:rowOff>
    </xdr:to>
    <xdr:pic>
      <xdr:nvPicPr>
        <xdr:cNvPr id="49" name="Grafik 48">
          <a:extLst>
            <a:ext uri="{FF2B5EF4-FFF2-40B4-BE49-F238E27FC236}">
              <a16:creationId xmlns:a16="http://schemas.microsoft.com/office/drawing/2014/main" id="{79AB2099-F79F-9CAB-F4B1-37A0EF619459}"/>
            </a:ext>
          </a:extLst>
        </xdr:cNvPr>
        <xdr:cNvPicPr>
          <a:picLocks noChangeAspect="1"/>
        </xdr:cNvPicPr>
      </xdr:nvPicPr>
      <xdr:blipFill>
        <a:blip xmlns:r="http://schemas.openxmlformats.org/officeDocument/2006/relationships" r:embed="rId39"/>
        <a:stretch>
          <a:fillRect/>
        </a:stretch>
      </xdr:blipFill>
      <xdr:spPr>
        <a:xfrm>
          <a:off x="1866899" y="20754975"/>
          <a:ext cx="940037" cy="1257300"/>
        </a:xfrm>
        <a:prstGeom prst="rect">
          <a:avLst/>
        </a:prstGeom>
      </xdr:spPr>
    </xdr:pic>
    <xdr:clientData/>
  </xdr:twoCellAnchor>
  <xdr:twoCellAnchor editAs="oneCell">
    <xdr:from>
      <xdr:col>1</xdr:col>
      <xdr:colOff>123824</xdr:colOff>
      <xdr:row>19</xdr:row>
      <xdr:rowOff>76200</xdr:rowOff>
    </xdr:from>
    <xdr:to>
      <xdr:col>1</xdr:col>
      <xdr:colOff>1063861</xdr:colOff>
      <xdr:row>19</xdr:row>
      <xdr:rowOff>1333500</xdr:rowOff>
    </xdr:to>
    <xdr:pic>
      <xdr:nvPicPr>
        <xdr:cNvPr id="50" name="Grafik 49">
          <a:extLst>
            <a:ext uri="{FF2B5EF4-FFF2-40B4-BE49-F238E27FC236}">
              <a16:creationId xmlns:a16="http://schemas.microsoft.com/office/drawing/2014/main" id="{22085ECF-1E3C-4751-FA9D-A2E0C2C69A9B}"/>
            </a:ext>
          </a:extLst>
        </xdr:cNvPr>
        <xdr:cNvPicPr>
          <a:picLocks noChangeAspect="1"/>
        </xdr:cNvPicPr>
      </xdr:nvPicPr>
      <xdr:blipFill>
        <a:blip xmlns:r="http://schemas.openxmlformats.org/officeDocument/2006/relationships" r:embed="rId40"/>
        <a:stretch>
          <a:fillRect/>
        </a:stretch>
      </xdr:blipFill>
      <xdr:spPr>
        <a:xfrm>
          <a:off x="1866899" y="19364325"/>
          <a:ext cx="940037" cy="1257300"/>
        </a:xfrm>
        <a:prstGeom prst="rect">
          <a:avLst/>
        </a:prstGeom>
      </xdr:spPr>
    </xdr:pic>
    <xdr:clientData/>
  </xdr:twoCellAnchor>
  <xdr:twoCellAnchor editAs="oneCell">
    <xdr:from>
      <xdr:col>1</xdr:col>
      <xdr:colOff>123824</xdr:colOff>
      <xdr:row>18</xdr:row>
      <xdr:rowOff>76200</xdr:rowOff>
    </xdr:from>
    <xdr:to>
      <xdr:col>1</xdr:col>
      <xdr:colOff>1063861</xdr:colOff>
      <xdr:row>18</xdr:row>
      <xdr:rowOff>1333500</xdr:rowOff>
    </xdr:to>
    <xdr:pic>
      <xdr:nvPicPr>
        <xdr:cNvPr id="51" name="Grafik 50">
          <a:extLst>
            <a:ext uri="{FF2B5EF4-FFF2-40B4-BE49-F238E27FC236}">
              <a16:creationId xmlns:a16="http://schemas.microsoft.com/office/drawing/2014/main" id="{7862BB15-72BE-46CB-B0C0-B959CFBD2CB3}"/>
            </a:ext>
          </a:extLst>
        </xdr:cNvPr>
        <xdr:cNvPicPr>
          <a:picLocks noChangeAspect="1"/>
        </xdr:cNvPicPr>
      </xdr:nvPicPr>
      <xdr:blipFill>
        <a:blip xmlns:r="http://schemas.openxmlformats.org/officeDocument/2006/relationships" r:embed="rId40"/>
        <a:stretch>
          <a:fillRect/>
        </a:stretch>
      </xdr:blipFill>
      <xdr:spPr>
        <a:xfrm>
          <a:off x="1866899" y="17973675"/>
          <a:ext cx="940037" cy="1257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687459</xdr:colOff>
      <xdr:row>0</xdr:row>
      <xdr:rowOff>66258</xdr:rowOff>
    </xdr:from>
    <xdr:to>
      <xdr:col>2</xdr:col>
      <xdr:colOff>1105617</xdr:colOff>
      <xdr:row>0</xdr:row>
      <xdr:rowOff>836541</xdr:rowOff>
    </xdr:to>
    <xdr:pic>
      <xdr:nvPicPr>
        <xdr:cNvPr id="2" name="Grafik 1">
          <a:extLst>
            <a:ext uri="{FF2B5EF4-FFF2-40B4-BE49-F238E27FC236}">
              <a16:creationId xmlns:a16="http://schemas.microsoft.com/office/drawing/2014/main" id="{A4873CEC-0125-984E-72B6-0C53E5DF187B}"/>
            </a:ext>
          </a:extLst>
        </xdr:cNvPr>
        <xdr:cNvPicPr>
          <a:picLocks noChangeAspect="1"/>
        </xdr:cNvPicPr>
      </xdr:nvPicPr>
      <xdr:blipFill>
        <a:blip xmlns:r="http://schemas.openxmlformats.org/officeDocument/2006/relationships" r:embed="rId1"/>
        <a:stretch>
          <a:fillRect/>
        </a:stretch>
      </xdr:blipFill>
      <xdr:spPr>
        <a:xfrm>
          <a:off x="993916" y="66258"/>
          <a:ext cx="1130462" cy="770283"/>
        </a:xfrm>
        <a:prstGeom prst="rect">
          <a:avLst/>
        </a:prstGeom>
      </xdr:spPr>
    </xdr:pic>
    <xdr:clientData/>
  </xdr:twoCellAnchor>
  <xdr:twoCellAnchor editAs="oneCell">
    <xdr:from>
      <xdr:col>20</xdr:col>
      <xdr:colOff>375685</xdr:colOff>
      <xdr:row>0</xdr:row>
      <xdr:rowOff>58291</xdr:rowOff>
    </xdr:from>
    <xdr:to>
      <xdr:col>20</xdr:col>
      <xdr:colOff>911501</xdr:colOff>
      <xdr:row>0</xdr:row>
      <xdr:rowOff>862841</xdr:rowOff>
    </xdr:to>
    <xdr:pic>
      <xdr:nvPicPr>
        <xdr:cNvPr id="3" name="Grafik 2" descr="Ein Bild, das Grafiken, Grafikdesign, Design enthält.&#10;&#10;KI-generierte Inhalte können fehlerhaft sein.">
          <a:extLst>
            <a:ext uri="{FF2B5EF4-FFF2-40B4-BE49-F238E27FC236}">
              <a16:creationId xmlns:a16="http://schemas.microsoft.com/office/drawing/2014/main" id="{0CFD32CB-D4F6-147E-CE2B-9093131334A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18562832" y="58291"/>
          <a:ext cx="535816" cy="804550"/>
        </a:xfrm>
        <a:prstGeom prst="rect">
          <a:avLst/>
        </a:prstGeom>
      </xdr:spPr>
    </xdr:pic>
    <xdr:clientData/>
  </xdr:twoCellAnchor>
  <xdr:twoCellAnchor>
    <xdr:from>
      <xdr:col>17</xdr:col>
      <xdr:colOff>26459</xdr:colOff>
      <xdr:row>6</xdr:row>
      <xdr:rowOff>129105</xdr:rowOff>
    </xdr:from>
    <xdr:to>
      <xdr:col>19</xdr:col>
      <xdr:colOff>765229</xdr:colOff>
      <xdr:row>8</xdr:row>
      <xdr:rowOff>429247</xdr:rowOff>
    </xdr:to>
    <xdr:sp macro="" textlink="">
      <xdr:nvSpPr>
        <xdr:cNvPr id="4" name="Textfeld 3">
          <a:extLst>
            <a:ext uri="{FF2B5EF4-FFF2-40B4-BE49-F238E27FC236}">
              <a16:creationId xmlns:a16="http://schemas.microsoft.com/office/drawing/2014/main" id="{72A2CFD6-021F-0A7B-F29C-753C44C51788}"/>
            </a:ext>
          </a:extLst>
        </xdr:cNvPr>
        <xdr:cNvSpPr txBox="1"/>
      </xdr:nvSpPr>
      <xdr:spPr>
        <a:xfrm>
          <a:off x="15425209" y="1970605"/>
          <a:ext cx="2580270" cy="1173267"/>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lang="de-DE" sz="1000" b="1" i="1" u="none" strike="noStrike">
              <a:solidFill>
                <a:schemeClr val="dk1"/>
              </a:solidFill>
              <a:effectLst/>
              <a:latin typeface="+mn-lt"/>
              <a:ea typeface="+mn-ea"/>
              <a:cs typeface="+mn-cs"/>
            </a:rPr>
            <a:t>Logo Ausrüster</a:t>
          </a:r>
          <a:r>
            <a:rPr lang="de-DE" sz="1000" b="1" i="1" u="none" strike="noStrike" baseline="0">
              <a:solidFill>
                <a:schemeClr val="dk1"/>
              </a:solidFill>
              <a:effectLst/>
              <a:latin typeface="+mn-lt"/>
              <a:ea typeface="+mn-ea"/>
              <a:cs typeface="+mn-cs"/>
            </a:rPr>
            <a:t> rechter Arm	0,60 €</a:t>
          </a:r>
        </a:p>
        <a:p>
          <a:r>
            <a:rPr lang="de-DE" sz="1000" b="1" i="1" u="none" strike="noStrike">
              <a:solidFill>
                <a:schemeClr val="dk1"/>
              </a:solidFill>
              <a:effectLst/>
              <a:latin typeface="+mn-lt"/>
              <a:ea typeface="+mn-ea"/>
              <a:cs typeface="+mn-cs"/>
            </a:rPr>
            <a:t>TSGO-Wappen Brust</a:t>
          </a:r>
          <a:r>
            <a:rPr lang="de-DE" sz="1000" b="1" i="1">
              <a:effectLst/>
            </a:rPr>
            <a:t> 	1,79 €</a:t>
          </a:r>
          <a:br>
            <a:rPr lang="de-DE" sz="1000" b="1" i="1">
              <a:effectLst/>
            </a:rPr>
          </a:br>
          <a:r>
            <a:rPr lang="de-DE" sz="1000" b="1" i="1" u="none" strike="noStrike">
              <a:solidFill>
                <a:schemeClr val="dk1"/>
              </a:solidFill>
              <a:effectLst/>
              <a:latin typeface="+mn-lt"/>
              <a:ea typeface="+mn-ea"/>
              <a:cs typeface="+mn-cs"/>
            </a:rPr>
            <a:t>Nummer Brust klein</a:t>
          </a:r>
          <a:r>
            <a:rPr lang="de-DE" sz="1000" b="1" i="1">
              <a:effectLst/>
            </a:rPr>
            <a:t>	1,79 €</a:t>
          </a:r>
          <a:br>
            <a:rPr lang="de-DE" sz="1000" b="1" i="1">
              <a:effectLst/>
            </a:rPr>
          </a:br>
          <a:r>
            <a:rPr lang="de-DE" sz="1000" b="1" i="1" u="none" strike="noStrike">
              <a:solidFill>
                <a:schemeClr val="dk1"/>
              </a:solidFill>
              <a:effectLst/>
              <a:latin typeface="+mn-lt"/>
              <a:ea typeface="+mn-ea"/>
              <a:cs typeface="+mn-cs"/>
            </a:rPr>
            <a:t>TSGO-Schriftzug 		2,74 €</a:t>
          </a:r>
          <a:br>
            <a:rPr lang="de-DE" sz="1000" b="1" i="1" u="none" strike="noStrike">
              <a:solidFill>
                <a:schemeClr val="dk1"/>
              </a:solidFill>
              <a:effectLst/>
              <a:latin typeface="+mn-lt"/>
              <a:ea typeface="+mn-ea"/>
              <a:cs typeface="+mn-cs"/>
            </a:rPr>
          </a:br>
          <a:r>
            <a:rPr lang="de-DE" sz="1000" b="1" i="1">
              <a:solidFill>
                <a:schemeClr val="dk1"/>
              </a:solidFill>
              <a:effectLst/>
              <a:latin typeface="+mn-lt"/>
              <a:ea typeface="+mn-ea"/>
              <a:cs typeface="+mn-cs"/>
            </a:rPr>
            <a:t>Nummer Rücken 		4,52 €</a:t>
          </a:r>
          <a:br>
            <a:rPr lang="de-DE" sz="1000" b="1" i="1">
              <a:solidFill>
                <a:schemeClr val="dk1"/>
              </a:solidFill>
              <a:effectLst/>
              <a:latin typeface="+mn-lt"/>
              <a:ea typeface="+mn-ea"/>
              <a:cs typeface="+mn-cs"/>
            </a:rPr>
          </a:br>
          <a:r>
            <a:rPr lang="de-DE" sz="1000" b="1" i="1">
              <a:solidFill>
                <a:schemeClr val="dk1"/>
              </a:solidFill>
              <a:effectLst/>
              <a:latin typeface="+mn-lt"/>
              <a:ea typeface="+mn-ea"/>
              <a:cs typeface="+mn-cs"/>
            </a:rPr>
            <a:t>Initialien		1,79 € </a:t>
          </a:r>
          <a:br>
            <a:rPr lang="de-DE" sz="1000" b="1" i="1">
              <a:solidFill>
                <a:schemeClr val="dk1"/>
              </a:solidFill>
              <a:effectLst/>
              <a:latin typeface="+mn-lt"/>
              <a:ea typeface="+mn-ea"/>
              <a:cs typeface="+mn-cs"/>
            </a:rPr>
          </a:br>
          <a:r>
            <a:rPr lang="de-DE" sz="1000" b="1" i="1">
              <a:solidFill>
                <a:schemeClr val="dk1"/>
              </a:solidFill>
              <a:effectLst/>
              <a:latin typeface="+mn-lt"/>
              <a:ea typeface="+mn-ea"/>
              <a:cs typeface="+mn-cs"/>
            </a:rPr>
            <a:t>Rücken Name 		2,38 €</a:t>
          </a:r>
        </a:p>
      </xdr:txBody>
    </xdr:sp>
    <xdr:clientData/>
  </xdr:twoCellAnchor>
  <xdr:twoCellAnchor>
    <xdr:from>
      <xdr:col>19</xdr:col>
      <xdr:colOff>758139</xdr:colOff>
      <xdr:row>6</xdr:row>
      <xdr:rowOff>124508</xdr:rowOff>
    </xdr:from>
    <xdr:to>
      <xdr:col>22</xdr:col>
      <xdr:colOff>616945</xdr:colOff>
      <xdr:row>8</xdr:row>
      <xdr:rowOff>429246</xdr:rowOff>
    </xdr:to>
    <xdr:sp macro="" textlink="">
      <xdr:nvSpPr>
        <xdr:cNvPr id="5" name="Textfeld 4">
          <a:extLst>
            <a:ext uri="{FF2B5EF4-FFF2-40B4-BE49-F238E27FC236}">
              <a16:creationId xmlns:a16="http://schemas.microsoft.com/office/drawing/2014/main" id="{2A253F0A-E982-4F1D-BDC0-FB96DDDEE86C}"/>
            </a:ext>
          </a:extLst>
        </xdr:cNvPr>
        <xdr:cNvSpPr txBox="1"/>
      </xdr:nvSpPr>
      <xdr:spPr>
        <a:xfrm>
          <a:off x="17998389" y="1966008"/>
          <a:ext cx="2636931" cy="1177863"/>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36000" bIns="36000" rtlCol="0" anchor="t"/>
        <a:lstStyle/>
        <a:p>
          <a:r>
            <a:rPr lang="de-DE" sz="1000" b="1" i="1">
              <a:solidFill>
                <a:schemeClr val="dk1"/>
              </a:solidFill>
              <a:effectLst/>
              <a:latin typeface="+mn-lt"/>
              <a:ea typeface="+mn-ea"/>
              <a:cs typeface="+mn-cs"/>
            </a:rPr>
            <a:t>Sponsor Front (weiß)	3,39 €</a:t>
          </a:r>
          <a:endParaRPr lang="de-DE" sz="1000" b="1" i="1">
            <a:effectLst/>
          </a:endParaRPr>
        </a:p>
        <a:p>
          <a:r>
            <a:rPr lang="de-DE" sz="1000" b="1" i="1">
              <a:solidFill>
                <a:schemeClr val="dk1"/>
              </a:solidFill>
              <a:effectLst/>
              <a:latin typeface="+mn-lt"/>
              <a:ea typeface="+mn-ea"/>
              <a:cs typeface="+mn-cs"/>
            </a:rPr>
            <a:t>Sponsor Front (farbig)	4,58 €</a:t>
          </a:r>
          <a:br>
            <a:rPr lang="de-DE" sz="1000" b="1" i="1">
              <a:solidFill>
                <a:schemeClr val="dk1"/>
              </a:solidFill>
              <a:effectLst/>
              <a:latin typeface="+mn-lt"/>
              <a:ea typeface="+mn-ea"/>
              <a:cs typeface="+mn-cs"/>
            </a:rPr>
          </a:br>
          <a:r>
            <a:rPr lang="de-DE" sz="1000" b="1" i="1">
              <a:solidFill>
                <a:schemeClr val="dk1"/>
              </a:solidFill>
              <a:effectLst/>
              <a:latin typeface="+mn-lt"/>
              <a:ea typeface="+mn-ea"/>
              <a:cs typeface="+mn-cs"/>
            </a:rPr>
            <a:t>Sponsor Rücken (weiß)	3,39 €</a:t>
          </a:r>
        </a:p>
        <a:p>
          <a:r>
            <a:rPr lang="de-DE" sz="1000" b="1" i="1" u="none" strike="noStrike">
              <a:solidFill>
                <a:schemeClr val="dk1"/>
              </a:solidFill>
              <a:effectLst/>
              <a:latin typeface="+mn-lt"/>
              <a:ea typeface="+mn-ea"/>
              <a:cs typeface="+mn-cs"/>
            </a:rPr>
            <a:t>Sponsor Rücken (farbig)	4,58 €</a:t>
          </a:r>
          <a:br>
            <a:rPr lang="de-DE" sz="1000" b="1" i="1" u="none" strike="noStrike">
              <a:solidFill>
                <a:schemeClr val="dk1"/>
              </a:solidFill>
              <a:effectLst/>
              <a:latin typeface="+mn-lt"/>
              <a:ea typeface="+mn-ea"/>
              <a:cs typeface="+mn-cs"/>
            </a:rPr>
          </a:br>
          <a:r>
            <a:rPr lang="de-DE" sz="1000" b="1" i="1" u="none" strike="noStrike">
              <a:solidFill>
                <a:schemeClr val="dk1"/>
              </a:solidFill>
              <a:effectLst/>
              <a:latin typeface="+mn-lt"/>
              <a:ea typeface="+mn-ea"/>
              <a:cs typeface="+mn-cs"/>
            </a:rPr>
            <a:t>Sponsor Arm (weiß)	2,38 €</a:t>
          </a:r>
        </a:p>
        <a:p>
          <a:r>
            <a:rPr lang="de-DE" sz="1000" b="1" i="1" u="none" strike="noStrike">
              <a:solidFill>
                <a:schemeClr val="dk1"/>
              </a:solidFill>
              <a:effectLst/>
              <a:latin typeface="+mn-lt"/>
              <a:ea typeface="+mn-ea"/>
              <a:cs typeface="+mn-cs"/>
            </a:rPr>
            <a:t>Sponsor Arm (farbig)	3,57 €</a:t>
          </a:r>
          <a:endParaRPr lang="de-DE" sz="1000" b="1" i="1"/>
        </a:p>
      </xdr:txBody>
    </xdr:sp>
    <xdr:clientData/>
  </xdr:twoCellAnchor>
  <xdr:twoCellAnchor>
    <xdr:from>
      <xdr:col>17</xdr:col>
      <xdr:colOff>26457</xdr:colOff>
      <xdr:row>5</xdr:row>
      <xdr:rowOff>23598</xdr:rowOff>
    </xdr:from>
    <xdr:to>
      <xdr:col>22</xdr:col>
      <xdr:colOff>616943</xdr:colOff>
      <xdr:row>6</xdr:row>
      <xdr:rowOff>124508</xdr:rowOff>
    </xdr:to>
    <xdr:sp macro="" textlink="">
      <xdr:nvSpPr>
        <xdr:cNvPr id="6" name="Textfeld 5">
          <a:extLst>
            <a:ext uri="{FF2B5EF4-FFF2-40B4-BE49-F238E27FC236}">
              <a16:creationId xmlns:a16="http://schemas.microsoft.com/office/drawing/2014/main" id="{13B666BC-32BE-42D2-9FFC-9269CC40DDF0}"/>
            </a:ext>
          </a:extLst>
        </xdr:cNvPr>
        <xdr:cNvSpPr txBox="1"/>
      </xdr:nvSpPr>
      <xdr:spPr>
        <a:xfrm>
          <a:off x="15425207" y="1732806"/>
          <a:ext cx="5210111" cy="233202"/>
        </a:xfrm>
        <a:prstGeom prst="rect">
          <a:avLst/>
        </a:prstGeom>
        <a:solidFill>
          <a:schemeClr val="lt1"/>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i="1" u="none" strike="noStrike">
              <a:solidFill>
                <a:schemeClr val="accent1"/>
              </a:solidFill>
              <a:effectLst/>
              <a:latin typeface="+mn-lt"/>
              <a:ea typeface="+mn-ea"/>
              <a:cs typeface="+mn-cs"/>
            </a:rPr>
            <a:t>Beflockungskosten (bitte</a:t>
          </a:r>
          <a:r>
            <a:rPr lang="de-DE" sz="1100" b="1" i="1" u="none" strike="noStrike" baseline="0">
              <a:solidFill>
                <a:schemeClr val="accent1"/>
              </a:solidFill>
              <a:effectLst/>
              <a:latin typeface="+mn-lt"/>
              <a:ea typeface="+mn-ea"/>
              <a:cs typeface="+mn-cs"/>
            </a:rPr>
            <a:t> auswählen und Summe in Zeile 9 eintragen)</a:t>
          </a:r>
          <a:endParaRPr lang="de-DE" sz="1100" b="1" i="1">
            <a:solidFill>
              <a:schemeClr val="accent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9534</xdr:colOff>
      <xdr:row>0</xdr:row>
      <xdr:rowOff>75783</xdr:rowOff>
    </xdr:from>
    <xdr:to>
      <xdr:col>2</xdr:col>
      <xdr:colOff>427691</xdr:colOff>
      <xdr:row>0</xdr:row>
      <xdr:rowOff>846066</xdr:rowOff>
    </xdr:to>
    <xdr:pic>
      <xdr:nvPicPr>
        <xdr:cNvPr id="2" name="Grafik 1">
          <a:extLst>
            <a:ext uri="{FF2B5EF4-FFF2-40B4-BE49-F238E27FC236}">
              <a16:creationId xmlns:a16="http://schemas.microsoft.com/office/drawing/2014/main" id="{BCE97B78-2F34-4F19-8DC4-DAA4327209F7}"/>
            </a:ext>
          </a:extLst>
        </xdr:cNvPr>
        <xdr:cNvPicPr>
          <a:picLocks noChangeAspect="1"/>
        </xdr:cNvPicPr>
      </xdr:nvPicPr>
      <xdr:blipFill>
        <a:blip xmlns:r="http://schemas.openxmlformats.org/officeDocument/2006/relationships" r:embed="rId1"/>
        <a:stretch>
          <a:fillRect/>
        </a:stretch>
      </xdr:blipFill>
      <xdr:spPr>
        <a:xfrm>
          <a:off x="552459" y="75783"/>
          <a:ext cx="1132532" cy="770283"/>
        </a:xfrm>
        <a:prstGeom prst="rect">
          <a:avLst/>
        </a:prstGeom>
      </xdr:spPr>
    </xdr:pic>
    <xdr:clientData/>
  </xdr:twoCellAnchor>
  <xdr:twoCellAnchor editAs="oneCell">
    <xdr:from>
      <xdr:col>20</xdr:col>
      <xdr:colOff>580192</xdr:colOff>
      <xdr:row>0</xdr:row>
      <xdr:rowOff>48766</xdr:rowOff>
    </xdr:from>
    <xdr:to>
      <xdr:col>21</xdr:col>
      <xdr:colOff>398832</xdr:colOff>
      <xdr:row>0</xdr:row>
      <xdr:rowOff>853316</xdr:rowOff>
    </xdr:to>
    <xdr:pic>
      <xdr:nvPicPr>
        <xdr:cNvPr id="3" name="Grafik 2" descr="Ein Bild, das Grafiken, Grafikdesign, Design enthält.&#10;&#10;KI-generierte Inhalte können fehlerhaft sein.">
          <a:extLst>
            <a:ext uri="{FF2B5EF4-FFF2-40B4-BE49-F238E27FC236}">
              <a16:creationId xmlns:a16="http://schemas.microsoft.com/office/drawing/2014/main" id="{4562965E-68CF-4BDC-8B7F-0D0A6DA3F43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837473B0-CC2E-450A-ABE3-18F120FF3D39}">
              <a1611:picAttrSrcUrl xmlns:a1611="http://schemas.microsoft.com/office/drawing/2016/11/main" r:id="rId3"/>
            </a:ext>
          </a:extLst>
        </a:blip>
        <a:stretch>
          <a:fillRect/>
        </a:stretch>
      </xdr:blipFill>
      <xdr:spPr>
        <a:xfrm>
          <a:off x="16820317" y="48766"/>
          <a:ext cx="533015" cy="8045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s.wieck@gmx.de" TargetMode="External"/><Relationship Id="rId2" Type="http://schemas.openxmlformats.org/officeDocument/2006/relationships/hyperlink" Target="mailto:balmese@gmx.de" TargetMode="External"/><Relationship Id="rId1" Type="http://schemas.openxmlformats.org/officeDocument/2006/relationships/hyperlink" Target="mailto:bestellung@tsgo-handball.rocks" TargetMode="External"/><Relationship Id="rId5" Type="http://schemas.openxmlformats.org/officeDocument/2006/relationships/drawing" Target="../drawings/drawing1.xml"/><Relationship Id="rId4" Type="http://schemas.openxmlformats.org/officeDocument/2006/relationships/hyperlink" Target="mailto:Kilian.Witzel@yahoo.d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mailto:sell@gmx.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C1F0D2-C99D-412C-99DF-9C02F58F4885}">
  <sheetPr>
    <tabColor theme="0"/>
  </sheetPr>
  <dimension ref="A1:I35"/>
  <sheetViews>
    <sheetView tabSelected="1" workbookViewId="0">
      <selection activeCell="A3" sqref="A3:I3"/>
    </sheetView>
  </sheetViews>
  <sheetFormatPr baseColWidth="10" defaultRowHeight="15.75" x14ac:dyDescent="0.2"/>
  <cols>
    <col min="1" max="1" width="26.140625" style="32" customWidth="1"/>
    <col min="2" max="2" width="18" customWidth="1"/>
    <col min="3" max="4" width="11.7109375" customWidth="1"/>
    <col min="5" max="5" width="33.42578125" bestFit="1" customWidth="1"/>
    <col min="6" max="8" width="31.7109375" style="4" customWidth="1"/>
    <col min="9" max="9" width="31.7109375" customWidth="1"/>
  </cols>
  <sheetData>
    <row r="1" spans="1:9" ht="69.75" customHeight="1" x14ac:dyDescent="0.2">
      <c r="A1" s="202" t="s">
        <v>60</v>
      </c>
      <c r="B1" s="202"/>
      <c r="C1" s="202"/>
      <c r="D1" s="202"/>
      <c r="E1" s="202"/>
      <c r="F1" s="202"/>
      <c r="G1" s="202"/>
      <c r="H1" s="202"/>
      <c r="I1" s="202"/>
    </row>
    <row r="3" spans="1:9" ht="62.25" customHeight="1" x14ac:dyDescent="0.2">
      <c r="A3" s="206" t="s">
        <v>89</v>
      </c>
      <c r="B3" s="206"/>
      <c r="C3" s="206"/>
      <c r="D3" s="206"/>
      <c r="E3" s="206"/>
      <c r="F3" s="206"/>
      <c r="G3" s="206"/>
      <c r="H3" s="206"/>
      <c r="I3" s="206"/>
    </row>
    <row r="4" spans="1:9" ht="18" x14ac:dyDescent="0.2">
      <c r="A4" s="186"/>
      <c r="B4" s="186"/>
      <c r="C4" s="186"/>
      <c r="D4" s="186"/>
      <c r="E4" s="186"/>
      <c r="F4" s="186"/>
      <c r="G4" s="186"/>
      <c r="H4" s="186"/>
      <c r="I4" s="186"/>
    </row>
    <row r="5" spans="1:9" ht="27" customHeight="1" x14ac:dyDescent="0.2">
      <c r="A5" s="193" t="s">
        <v>119</v>
      </c>
      <c r="B5" s="194"/>
      <c r="C5" s="194"/>
      <c r="D5" s="194"/>
      <c r="E5" s="194"/>
      <c r="F5" s="187" t="s">
        <v>180</v>
      </c>
      <c r="G5" s="187"/>
      <c r="H5" s="187"/>
      <c r="I5" s="188"/>
    </row>
    <row r="6" spans="1:9" ht="43.5" customHeight="1" x14ac:dyDescent="0.2">
      <c r="A6" s="199" t="s">
        <v>197</v>
      </c>
      <c r="B6" s="200"/>
      <c r="C6" s="200"/>
      <c r="D6" s="200"/>
      <c r="E6" s="200"/>
      <c r="F6" s="200"/>
      <c r="G6" s="200"/>
      <c r="H6" s="200"/>
      <c r="I6" s="201"/>
    </row>
    <row r="7" spans="1:9" ht="27" customHeight="1" x14ac:dyDescent="0.2">
      <c r="A7" s="190" t="s">
        <v>186</v>
      </c>
      <c r="B7" s="191"/>
      <c r="C7" s="191"/>
      <c r="D7" s="191"/>
      <c r="E7" s="191"/>
      <c r="F7" s="191"/>
      <c r="G7" s="191"/>
      <c r="H7" s="191"/>
      <c r="I7" s="192"/>
    </row>
    <row r="8" spans="1:9" ht="180.75" customHeight="1" x14ac:dyDescent="0.2">
      <c r="A8" s="195" t="s">
        <v>204</v>
      </c>
      <c r="B8" s="196"/>
      <c r="C8" s="196"/>
      <c r="D8" s="196"/>
      <c r="E8" s="196"/>
      <c r="F8" s="196"/>
      <c r="G8" s="196"/>
      <c r="H8" s="196"/>
      <c r="I8" s="197"/>
    </row>
    <row r="9" spans="1:9" ht="15.75" customHeight="1" thickBot="1" x14ac:dyDescent="0.25">
      <c r="A9" s="198"/>
      <c r="B9" s="198"/>
      <c r="C9" s="198"/>
      <c r="D9" s="198"/>
      <c r="E9" s="198"/>
      <c r="F9" s="198"/>
      <c r="G9" s="198"/>
      <c r="H9" s="198"/>
      <c r="I9" s="198"/>
    </row>
    <row r="10" spans="1:9" ht="54" customHeight="1" thickTop="1" thickBot="1" x14ac:dyDescent="0.25">
      <c r="A10" s="207" t="s">
        <v>187</v>
      </c>
      <c r="B10" s="208"/>
      <c r="C10" s="208"/>
      <c r="D10" s="208"/>
      <c r="E10" s="208"/>
      <c r="F10" s="208"/>
      <c r="G10" s="208"/>
      <c r="H10" s="208"/>
      <c r="I10" s="209"/>
    </row>
    <row r="11" spans="1:9" ht="21" customHeight="1" thickTop="1" x14ac:dyDescent="0.2">
      <c r="A11" s="196"/>
      <c r="B11" s="196"/>
      <c r="C11" s="196"/>
      <c r="D11" s="196"/>
      <c r="E11" s="196"/>
      <c r="F11" s="196"/>
      <c r="G11" s="196"/>
      <c r="H11" s="196"/>
      <c r="I11" s="196"/>
    </row>
    <row r="12" spans="1:9" ht="27" customHeight="1" x14ac:dyDescent="0.2">
      <c r="A12" s="213" t="s">
        <v>90</v>
      </c>
      <c r="B12" s="214"/>
      <c r="C12" s="214"/>
      <c r="D12" s="214"/>
      <c r="E12" s="214"/>
      <c r="F12" s="214"/>
      <c r="G12" s="214"/>
      <c r="H12" s="214"/>
      <c r="I12" s="215"/>
    </row>
    <row r="13" spans="1:9" ht="132.75" customHeight="1" x14ac:dyDescent="0.2">
      <c r="A13" s="210" t="s">
        <v>191</v>
      </c>
      <c r="B13" s="211"/>
      <c r="C13" s="211"/>
      <c r="D13" s="211"/>
      <c r="E13" s="211"/>
      <c r="F13" s="211"/>
      <c r="G13" s="211"/>
      <c r="H13" s="211"/>
      <c r="I13" s="212"/>
    </row>
    <row r="14" spans="1:9" ht="39" customHeight="1" x14ac:dyDescent="0.2">
      <c r="A14" s="203" t="s">
        <v>185</v>
      </c>
      <c r="B14" s="204"/>
      <c r="C14" s="204"/>
      <c r="D14" s="204"/>
      <c r="E14" s="204"/>
      <c r="F14" s="204"/>
      <c r="G14" s="204"/>
      <c r="H14" s="204"/>
      <c r="I14" s="205"/>
    </row>
    <row r="15" spans="1:9" ht="21" customHeight="1" x14ac:dyDescent="0.2">
      <c r="A15" s="198"/>
      <c r="B15" s="198"/>
      <c r="C15" s="198"/>
      <c r="D15" s="198"/>
      <c r="E15" s="198"/>
      <c r="F15" s="198"/>
      <c r="G15" s="198"/>
      <c r="H15" s="198"/>
      <c r="I15" s="198"/>
    </row>
    <row r="16" spans="1:9" s="13" customFormat="1" ht="27" customHeight="1" x14ac:dyDescent="0.2">
      <c r="A16" s="213" t="s">
        <v>91</v>
      </c>
      <c r="B16" s="214"/>
      <c r="C16" s="214"/>
      <c r="D16" s="214"/>
      <c r="E16" s="214"/>
      <c r="F16" s="214"/>
      <c r="G16" s="214"/>
      <c r="H16" s="214"/>
      <c r="I16" s="215"/>
    </row>
    <row r="17" spans="1:9" ht="23.25" customHeight="1" x14ac:dyDescent="0.2">
      <c r="A17" s="210" t="s">
        <v>93</v>
      </c>
      <c r="B17" s="211"/>
      <c r="C17" s="211"/>
      <c r="D17" s="211"/>
      <c r="E17" s="211"/>
      <c r="F17" s="211"/>
      <c r="G17" s="211"/>
      <c r="H17" s="211"/>
      <c r="I17" s="212"/>
    </row>
    <row r="18" spans="1:9" ht="57" customHeight="1" x14ac:dyDescent="0.2">
      <c r="A18" s="210" t="s">
        <v>183</v>
      </c>
      <c r="B18" s="211"/>
      <c r="C18" s="211"/>
      <c r="D18" s="211"/>
      <c r="E18" s="211"/>
      <c r="F18" s="211"/>
      <c r="G18" s="211"/>
      <c r="H18" s="211"/>
      <c r="I18" s="212"/>
    </row>
    <row r="19" spans="1:9" ht="42" customHeight="1" x14ac:dyDescent="0.2">
      <c r="A19" s="216" t="s">
        <v>92</v>
      </c>
      <c r="B19" s="217"/>
      <c r="C19" s="217"/>
      <c r="D19" s="217"/>
      <c r="E19" s="217"/>
      <c r="F19" s="217"/>
      <c r="G19" s="217"/>
      <c r="H19" s="217"/>
      <c r="I19" s="218"/>
    </row>
    <row r="20" spans="1:9" ht="54.75" customHeight="1" x14ac:dyDescent="0.2">
      <c r="A20" s="210" t="s">
        <v>184</v>
      </c>
      <c r="B20" s="211"/>
      <c r="C20" s="211"/>
      <c r="D20" s="211"/>
      <c r="E20" s="211"/>
      <c r="F20" s="211"/>
      <c r="G20" s="211"/>
      <c r="H20" s="211"/>
      <c r="I20" s="212"/>
    </row>
    <row r="21" spans="1:9" ht="41.25" customHeight="1" x14ac:dyDescent="0.2">
      <c r="A21" s="210" t="s">
        <v>192</v>
      </c>
      <c r="B21" s="211"/>
      <c r="C21" s="211"/>
      <c r="D21" s="211"/>
      <c r="E21" s="211"/>
      <c r="F21" s="211"/>
      <c r="G21" s="211"/>
      <c r="H21" s="211"/>
      <c r="I21" s="212"/>
    </row>
    <row r="22" spans="1:9" ht="24" customHeight="1" x14ac:dyDescent="0.2">
      <c r="A22" s="203" t="s">
        <v>94</v>
      </c>
      <c r="B22" s="204"/>
      <c r="C22" s="204"/>
      <c r="D22" s="204"/>
      <c r="E22" s="204"/>
      <c r="F22" s="204"/>
      <c r="G22" s="204"/>
      <c r="H22" s="204"/>
      <c r="I22" s="205"/>
    </row>
    <row r="23" spans="1:9" ht="24" customHeight="1" x14ac:dyDescent="0.2">
      <c r="A23" s="198"/>
      <c r="B23" s="198"/>
      <c r="C23" s="198"/>
      <c r="D23" s="198"/>
      <c r="E23" s="198"/>
      <c r="F23" s="198"/>
      <c r="G23" s="198"/>
      <c r="H23" s="198"/>
      <c r="I23" s="198"/>
    </row>
    <row r="24" spans="1:9" ht="24" customHeight="1" x14ac:dyDescent="0.2">
      <c r="A24" s="213" t="s">
        <v>255</v>
      </c>
      <c r="B24" s="214"/>
      <c r="C24" s="214"/>
      <c r="D24" s="214"/>
      <c r="E24" s="214"/>
      <c r="F24" s="214"/>
      <c r="G24" s="214"/>
      <c r="H24" s="214"/>
      <c r="I24" s="215"/>
    </row>
    <row r="25" spans="1:9" ht="72.75" customHeight="1" x14ac:dyDescent="0.2">
      <c r="A25" s="203" t="s">
        <v>256</v>
      </c>
      <c r="B25" s="204"/>
      <c r="C25" s="204"/>
      <c r="D25" s="204"/>
      <c r="E25" s="204"/>
      <c r="F25" s="204"/>
      <c r="G25" s="204"/>
      <c r="H25" s="204"/>
      <c r="I25" s="205"/>
    </row>
    <row r="26" spans="1:9" ht="21" customHeight="1" x14ac:dyDescent="0.2">
      <c r="A26" s="198"/>
      <c r="B26" s="198"/>
      <c r="C26" s="198"/>
      <c r="D26" s="198"/>
      <c r="E26" s="198"/>
      <c r="F26" s="198"/>
      <c r="G26" s="198"/>
      <c r="H26" s="198"/>
      <c r="I26" s="198"/>
    </row>
    <row r="27" spans="1:9" ht="27" customHeight="1" x14ac:dyDescent="0.2">
      <c r="A27" s="213" t="s">
        <v>95</v>
      </c>
      <c r="B27" s="214"/>
      <c r="C27" s="214"/>
      <c r="D27" s="214"/>
      <c r="E27" s="214"/>
      <c r="F27" s="214"/>
      <c r="G27" s="214"/>
      <c r="H27" s="214"/>
      <c r="I27" s="215"/>
    </row>
    <row r="28" spans="1:9" ht="24.75" customHeight="1" x14ac:dyDescent="0.2">
      <c r="A28" s="203" t="s">
        <v>181</v>
      </c>
      <c r="B28" s="204"/>
      <c r="C28" s="204"/>
      <c r="D28" s="204"/>
      <c r="E28" s="204"/>
      <c r="F28" s="204"/>
      <c r="G28" s="204"/>
      <c r="H28" s="204"/>
      <c r="I28" s="205"/>
    </row>
    <row r="29" spans="1:9" ht="21" customHeight="1" x14ac:dyDescent="0.2">
      <c r="A29" s="198"/>
      <c r="B29" s="198"/>
      <c r="C29" s="198"/>
      <c r="D29" s="198"/>
      <c r="E29" s="198"/>
      <c r="F29" s="198"/>
      <c r="G29" s="198"/>
      <c r="H29" s="198"/>
      <c r="I29" s="198"/>
    </row>
    <row r="30" spans="1:9" ht="27" customHeight="1" x14ac:dyDescent="0.2">
      <c r="A30" s="189" t="s">
        <v>96</v>
      </c>
      <c r="B30" s="189"/>
      <c r="C30" s="189"/>
      <c r="D30" s="189"/>
      <c r="E30" s="189"/>
      <c r="F30" s="189"/>
      <c r="G30" s="189"/>
      <c r="H30" s="189"/>
      <c r="I30" s="189"/>
    </row>
    <row r="31" spans="1:9" ht="27" customHeight="1" x14ac:dyDescent="0.2">
      <c r="A31" s="185" t="s">
        <v>188</v>
      </c>
      <c r="B31" s="185"/>
      <c r="C31" s="185"/>
      <c r="D31" s="185"/>
      <c r="E31" s="185"/>
      <c r="F31" s="185"/>
      <c r="G31" s="185"/>
      <c r="H31" s="185"/>
      <c r="I31" s="185"/>
    </row>
    <row r="32" spans="1:9" x14ac:dyDescent="0.2">
      <c r="A32" s="109" t="s">
        <v>189</v>
      </c>
      <c r="B32" s="110" t="s">
        <v>190</v>
      </c>
      <c r="C32" s="108"/>
      <c r="D32" s="108"/>
      <c r="E32" s="108"/>
      <c r="F32" s="108"/>
      <c r="G32" s="108"/>
      <c r="H32" s="108"/>
      <c r="I32" s="108"/>
    </row>
    <row r="33" spans="1:9" ht="15" x14ac:dyDescent="0.2">
      <c r="A33" s="185" t="s">
        <v>100</v>
      </c>
      <c r="B33" s="185"/>
      <c r="C33" s="185"/>
      <c r="D33" s="185"/>
      <c r="E33" s="185"/>
      <c r="F33" s="185"/>
      <c r="G33" s="185"/>
      <c r="H33" s="185"/>
      <c r="I33" s="185"/>
    </row>
    <row r="34" spans="1:9" s="103" customFormat="1" x14ac:dyDescent="0.25">
      <c r="A34" s="104" t="s">
        <v>42</v>
      </c>
      <c r="B34" s="107" t="s">
        <v>98</v>
      </c>
      <c r="C34" s="104"/>
      <c r="D34" s="104"/>
      <c r="E34" s="104"/>
      <c r="F34" s="104"/>
      <c r="G34" s="104"/>
      <c r="H34" s="104"/>
      <c r="I34" s="104"/>
    </row>
    <row r="35" spans="1:9" s="103" customFormat="1" x14ac:dyDescent="0.25">
      <c r="A35" s="104" t="s">
        <v>97</v>
      </c>
      <c r="B35" s="107" t="s">
        <v>99</v>
      </c>
      <c r="C35" s="104"/>
      <c r="D35" s="104"/>
      <c r="E35" s="104"/>
      <c r="F35" s="104"/>
      <c r="G35" s="104"/>
      <c r="H35" s="104"/>
      <c r="I35" s="104"/>
    </row>
  </sheetData>
  <sheetProtection algorithmName="SHA-512" hashValue="Bva8zY50BwhZeGRGwhIONstO0Ndv+ESbc4G3Q3JCH+wb6QqRKa+4ed92CiTT8mq4qNALd7kA1bgHuf44jQJs4A==" saltValue="rw9ZtjpdxfAXVavveLef6g==" spinCount="100000" sheet="1" objects="1" scenarios="1"/>
  <mergeCells count="32">
    <mergeCell ref="A1:I1"/>
    <mergeCell ref="A28:I28"/>
    <mergeCell ref="A29:I29"/>
    <mergeCell ref="A3:I3"/>
    <mergeCell ref="A10:I10"/>
    <mergeCell ref="A13:I13"/>
    <mergeCell ref="A12:I12"/>
    <mergeCell ref="A16:I16"/>
    <mergeCell ref="A17:I17"/>
    <mergeCell ref="A18:I18"/>
    <mergeCell ref="A14:I14"/>
    <mergeCell ref="A19:I19"/>
    <mergeCell ref="A20:I20"/>
    <mergeCell ref="A21:I21"/>
    <mergeCell ref="A22:I22"/>
    <mergeCell ref="A27:I27"/>
    <mergeCell ref="A31:I31"/>
    <mergeCell ref="A4:I4"/>
    <mergeCell ref="F5:I5"/>
    <mergeCell ref="A33:I33"/>
    <mergeCell ref="A30:I30"/>
    <mergeCell ref="A7:I7"/>
    <mergeCell ref="A5:E5"/>
    <mergeCell ref="A8:I8"/>
    <mergeCell ref="A9:I9"/>
    <mergeCell ref="A11:I11"/>
    <mergeCell ref="A15:I15"/>
    <mergeCell ref="A26:I26"/>
    <mergeCell ref="A6:I6"/>
    <mergeCell ref="A23:I23"/>
    <mergeCell ref="A24:I24"/>
    <mergeCell ref="A25:I25"/>
  </mergeCells>
  <hyperlinks>
    <hyperlink ref="F5:G5" r:id="rId1" display="bestellung@tsgo-handball.rocks" xr:uid="{816692E2-F535-4B9D-8F38-4EFE55326F9F}"/>
    <hyperlink ref="B34" r:id="rId2" xr:uid="{D439561A-308F-4041-A4E9-CF496DC1CE19}"/>
    <hyperlink ref="B35" r:id="rId3" xr:uid="{B96B8C9F-3E90-4266-8A37-78BE680D9C26}"/>
    <hyperlink ref="B32" r:id="rId4" xr:uid="{1D77968A-6B59-45F0-BDE1-FD5E68065F2F}"/>
  </hyperlinks>
  <pageMargins left="0.78740157499999996" right="0.78740157499999996" top="0.984251969" bottom="0.984251969" header="0.4921259845" footer="0.4921259845"/>
  <headerFooter alignWithMargins="0"/>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40D3A-B411-4EE7-AEFD-69126E8176A0}">
  <sheetPr>
    <tabColor theme="0"/>
  </sheetPr>
  <dimension ref="A1:T69"/>
  <sheetViews>
    <sheetView zoomScaleNormal="100" workbookViewId="0">
      <pane xSplit="2" ySplit="6" topLeftCell="C7" activePane="bottomRight" state="frozen"/>
      <selection pane="topRight" activeCell="C1" sqref="C1"/>
      <selection pane="bottomLeft" activeCell="A7" sqref="A7"/>
      <selection pane="bottomRight" activeCell="E29" sqref="E29"/>
    </sheetView>
  </sheetViews>
  <sheetFormatPr baseColWidth="10" defaultRowHeight="15.75" x14ac:dyDescent="0.2"/>
  <cols>
    <col min="1" max="1" width="26.140625" style="32" customWidth="1"/>
    <col min="2" max="2" width="18" customWidth="1"/>
    <col min="3" max="4" width="11.7109375" customWidth="1"/>
    <col min="5" max="5" width="33.42578125" bestFit="1" customWidth="1"/>
    <col min="6" max="6" width="13.140625" style="4" customWidth="1"/>
    <col min="7" max="7" width="7.5703125" style="4" bestFit="1" customWidth="1"/>
    <col min="8" max="8" width="14.28515625" style="4" customWidth="1"/>
    <col min="9" max="18" width="8.28515625" style="4" customWidth="1"/>
    <col min="19" max="19" width="17.28515625" style="4" customWidth="1"/>
    <col min="20" max="20" width="31.7109375" customWidth="1"/>
  </cols>
  <sheetData>
    <row r="1" spans="1:20" ht="69.75" customHeight="1" x14ac:dyDescent="0.2">
      <c r="A1" s="202" t="s">
        <v>30</v>
      </c>
      <c r="B1" s="202"/>
      <c r="C1" s="202"/>
      <c r="D1" s="202"/>
      <c r="E1" s="202"/>
      <c r="F1" s="202"/>
      <c r="G1" s="202"/>
      <c r="H1" s="202"/>
      <c r="I1" s="202"/>
      <c r="J1" s="202"/>
      <c r="K1" s="202"/>
      <c r="L1" s="202"/>
      <c r="M1" s="202"/>
      <c r="N1" s="202"/>
      <c r="O1" s="202"/>
      <c r="P1" s="202"/>
      <c r="Q1" s="202"/>
      <c r="R1" s="202"/>
      <c r="S1" s="202"/>
      <c r="T1" s="202"/>
    </row>
    <row r="5" spans="1:20" s="80" customFormat="1" ht="111" customHeight="1" x14ac:dyDescent="0.2">
      <c r="A5" s="219" t="s">
        <v>29</v>
      </c>
      <c r="B5" s="219" t="s">
        <v>25</v>
      </c>
      <c r="C5" s="219" t="s">
        <v>10</v>
      </c>
      <c r="D5" s="219" t="s">
        <v>24</v>
      </c>
      <c r="E5" s="219" t="s">
        <v>31</v>
      </c>
      <c r="F5" s="219" t="s">
        <v>82</v>
      </c>
      <c r="G5" s="219" t="s">
        <v>35</v>
      </c>
      <c r="H5" s="219" t="s">
        <v>32</v>
      </c>
      <c r="I5" s="82" t="s">
        <v>205</v>
      </c>
      <c r="J5" s="82" t="s">
        <v>71</v>
      </c>
      <c r="K5" s="82" t="s">
        <v>193</v>
      </c>
      <c r="L5" s="82" t="s">
        <v>68</v>
      </c>
      <c r="M5" s="82" t="s">
        <v>9</v>
      </c>
      <c r="N5" s="82" t="s">
        <v>69</v>
      </c>
      <c r="O5" s="82" t="s">
        <v>194</v>
      </c>
      <c r="P5" s="82" t="s">
        <v>7</v>
      </c>
      <c r="Q5" s="82" t="s">
        <v>70</v>
      </c>
      <c r="R5" s="82" t="s">
        <v>195</v>
      </c>
      <c r="S5" s="219" t="s">
        <v>196</v>
      </c>
      <c r="T5" s="219" t="s">
        <v>33</v>
      </c>
    </row>
    <row r="6" spans="1:20" s="80" customFormat="1" ht="42.75" customHeight="1" x14ac:dyDescent="0.2">
      <c r="A6" s="220"/>
      <c r="B6" s="220"/>
      <c r="C6" s="220"/>
      <c r="D6" s="220"/>
      <c r="E6" s="220"/>
      <c r="F6" s="220"/>
      <c r="G6" s="220"/>
      <c r="H6" s="220"/>
      <c r="I6" s="81">
        <v>0.6</v>
      </c>
      <c r="J6" s="81">
        <f>1.5*1.19</f>
        <v>1.7849999999999999</v>
      </c>
      <c r="K6" s="81">
        <f>1.19*2.85</f>
        <v>3.3914999999999997</v>
      </c>
      <c r="L6" s="81">
        <f>1.19*1.5</f>
        <v>1.7849999999999999</v>
      </c>
      <c r="M6" s="81">
        <f>1.19*1.5</f>
        <v>1.7849999999999999</v>
      </c>
      <c r="N6" s="81">
        <f>1.19*2.3</f>
        <v>2.7369999999999997</v>
      </c>
      <c r="O6" s="81">
        <f>1.19*2.85</f>
        <v>3.3914999999999997</v>
      </c>
      <c r="P6" s="81">
        <f>1.19*2</f>
        <v>2.38</v>
      </c>
      <c r="Q6" s="81">
        <f>1.19*3.8</f>
        <v>4.5219999999999994</v>
      </c>
      <c r="R6" s="81">
        <f>1.19*2</f>
        <v>2.38</v>
      </c>
      <c r="S6" s="220"/>
      <c r="T6" s="220"/>
    </row>
    <row r="7" spans="1:20" s="80" customFormat="1" ht="51" customHeight="1" x14ac:dyDescent="0.2">
      <c r="A7" s="86"/>
      <c r="B7" s="105"/>
      <c r="C7" s="111"/>
      <c r="D7" s="69">
        <f>C7*0.55</f>
        <v>0</v>
      </c>
      <c r="E7" s="87"/>
      <c r="F7" s="88"/>
      <c r="G7" s="88"/>
      <c r="H7" s="87"/>
      <c r="I7" s="89"/>
      <c r="J7" s="89"/>
      <c r="K7" s="89"/>
      <c r="L7" s="89"/>
      <c r="M7" s="89"/>
      <c r="N7" s="89"/>
      <c r="O7" s="89"/>
      <c r="P7" s="89"/>
      <c r="Q7" s="89"/>
      <c r="R7" s="89"/>
      <c r="S7" s="79">
        <f>SUMIF(I7:R7,"ja",$I$6:$R$6)</f>
        <v>0</v>
      </c>
      <c r="T7" s="87"/>
    </row>
    <row r="8" spans="1:20" s="80" customFormat="1" ht="51" customHeight="1" x14ac:dyDescent="0.2">
      <c r="A8" s="86"/>
      <c r="B8" s="105"/>
      <c r="C8" s="111"/>
      <c r="D8" s="69">
        <f>C8*0.55</f>
        <v>0</v>
      </c>
      <c r="E8" s="87"/>
      <c r="F8" s="88"/>
      <c r="G8" s="88"/>
      <c r="H8" s="87"/>
      <c r="I8" s="89"/>
      <c r="J8" s="89"/>
      <c r="K8" s="89"/>
      <c r="L8" s="89"/>
      <c r="M8" s="89"/>
      <c r="N8" s="89"/>
      <c r="O8" s="89"/>
      <c r="P8" s="89"/>
      <c r="Q8" s="89"/>
      <c r="R8" s="89"/>
      <c r="S8" s="79">
        <f t="shared" ref="S8:S69" si="0">SUMIF(I8:R8,"ja",$I$6:$R$6)</f>
        <v>0</v>
      </c>
      <c r="T8" s="87"/>
    </row>
    <row r="9" spans="1:20" s="80" customFormat="1" ht="51" customHeight="1" x14ac:dyDescent="0.2">
      <c r="A9" s="86"/>
      <c r="B9" s="105"/>
      <c r="C9" s="111"/>
      <c r="D9" s="69">
        <f>C9*0.55</f>
        <v>0</v>
      </c>
      <c r="E9" s="87"/>
      <c r="F9" s="88"/>
      <c r="G9" s="88"/>
      <c r="H9" s="87"/>
      <c r="I9" s="89"/>
      <c r="J9" s="89"/>
      <c r="K9" s="89"/>
      <c r="L9" s="89"/>
      <c r="M9" s="89"/>
      <c r="N9" s="89"/>
      <c r="O9" s="89"/>
      <c r="P9" s="89"/>
      <c r="Q9" s="89"/>
      <c r="R9" s="89"/>
      <c r="S9" s="79">
        <f t="shared" si="0"/>
        <v>0</v>
      </c>
      <c r="T9" s="87"/>
    </row>
    <row r="10" spans="1:20" s="13" customFormat="1" ht="109.5" customHeight="1" x14ac:dyDescent="0.2">
      <c r="A10" s="35" t="s">
        <v>106</v>
      </c>
      <c r="B10" s="29"/>
      <c r="C10" s="69">
        <v>29.95</v>
      </c>
      <c r="D10" s="69">
        <v>25</v>
      </c>
      <c r="E10" s="83" t="s">
        <v>16</v>
      </c>
      <c r="F10" s="45">
        <v>223740</v>
      </c>
      <c r="G10" s="45">
        <v>8607</v>
      </c>
      <c r="H10" s="70" t="s">
        <v>101</v>
      </c>
      <c r="I10" s="79" t="s">
        <v>72</v>
      </c>
      <c r="J10" s="79" t="s">
        <v>72</v>
      </c>
      <c r="K10" s="79"/>
      <c r="L10" s="79" t="s">
        <v>72</v>
      </c>
      <c r="M10" s="79"/>
      <c r="N10" s="79" t="s">
        <v>72</v>
      </c>
      <c r="O10" s="79"/>
      <c r="P10" s="79"/>
      <c r="Q10" s="79" t="s">
        <v>72</v>
      </c>
      <c r="R10" s="79"/>
      <c r="S10" s="79">
        <f t="shared" si="0"/>
        <v>11.428999999999998</v>
      </c>
      <c r="T10" s="83"/>
    </row>
    <row r="11" spans="1:20" s="13" customFormat="1" ht="109.5" customHeight="1" x14ac:dyDescent="0.2">
      <c r="A11" s="35" t="s">
        <v>107</v>
      </c>
      <c r="B11" s="29"/>
      <c r="C11" s="69">
        <v>29.95</v>
      </c>
      <c r="D11" s="69">
        <v>25</v>
      </c>
      <c r="E11" s="83" t="s">
        <v>13</v>
      </c>
      <c r="F11" s="45">
        <v>223742</v>
      </c>
      <c r="G11" s="45">
        <v>8607</v>
      </c>
      <c r="H11" s="70" t="s">
        <v>103</v>
      </c>
      <c r="I11" s="79" t="s">
        <v>72</v>
      </c>
      <c r="J11" s="79" t="s">
        <v>72</v>
      </c>
      <c r="K11" s="79"/>
      <c r="L11" s="79" t="s">
        <v>72</v>
      </c>
      <c r="M11" s="79"/>
      <c r="N11" s="79" t="s">
        <v>72</v>
      </c>
      <c r="O11" s="79"/>
      <c r="P11" s="79"/>
      <c r="Q11" s="79" t="s">
        <v>72</v>
      </c>
      <c r="R11" s="79"/>
      <c r="S11" s="79">
        <f t="shared" si="0"/>
        <v>11.428999999999998</v>
      </c>
      <c r="T11" s="83"/>
    </row>
    <row r="12" spans="1:20" s="13" customFormat="1" ht="109.5" customHeight="1" x14ac:dyDescent="0.2">
      <c r="A12" s="35" t="s">
        <v>108</v>
      </c>
      <c r="B12" s="29"/>
      <c r="C12" s="69">
        <v>24.95</v>
      </c>
      <c r="D12" s="69">
        <v>25</v>
      </c>
      <c r="E12" s="83" t="s">
        <v>62</v>
      </c>
      <c r="F12" s="45">
        <v>223741</v>
      </c>
      <c r="G12" s="45">
        <v>8607</v>
      </c>
      <c r="H12" s="70" t="s">
        <v>102</v>
      </c>
      <c r="I12" s="79" t="s">
        <v>72</v>
      </c>
      <c r="J12" s="79" t="s">
        <v>72</v>
      </c>
      <c r="K12" s="79"/>
      <c r="L12" s="79" t="s">
        <v>72</v>
      </c>
      <c r="M12" s="79"/>
      <c r="N12" s="79" t="s">
        <v>72</v>
      </c>
      <c r="O12" s="79"/>
      <c r="P12" s="79"/>
      <c r="Q12" s="79" t="s">
        <v>72</v>
      </c>
      <c r="R12" s="79"/>
      <c r="S12" s="79">
        <f t="shared" si="0"/>
        <v>11.428999999999998</v>
      </c>
      <c r="T12" s="83"/>
    </row>
    <row r="13" spans="1:20" s="13" customFormat="1" ht="109.5" customHeight="1" x14ac:dyDescent="0.2">
      <c r="A13" s="35" t="s">
        <v>109</v>
      </c>
      <c r="B13" s="29"/>
      <c r="C13" s="69">
        <v>29.95</v>
      </c>
      <c r="D13" s="69">
        <v>25</v>
      </c>
      <c r="E13" s="83" t="s">
        <v>16</v>
      </c>
      <c r="F13" s="45">
        <v>223740</v>
      </c>
      <c r="G13" s="45">
        <v>3713</v>
      </c>
      <c r="H13" s="70" t="s">
        <v>101</v>
      </c>
      <c r="I13" s="79" t="s">
        <v>72</v>
      </c>
      <c r="J13" s="79" t="s">
        <v>72</v>
      </c>
      <c r="K13" s="79"/>
      <c r="L13" s="79" t="s">
        <v>72</v>
      </c>
      <c r="M13" s="79"/>
      <c r="N13" s="79" t="s">
        <v>72</v>
      </c>
      <c r="O13" s="79"/>
      <c r="P13" s="79"/>
      <c r="Q13" s="79" t="s">
        <v>72</v>
      </c>
      <c r="R13" s="79"/>
      <c r="S13" s="79">
        <f t="shared" si="0"/>
        <v>11.428999999999998</v>
      </c>
      <c r="T13" s="83"/>
    </row>
    <row r="14" spans="1:20" s="13" customFormat="1" ht="109.5" customHeight="1" x14ac:dyDescent="0.2">
      <c r="A14" s="35" t="s">
        <v>110</v>
      </c>
      <c r="B14" s="29"/>
      <c r="C14" s="69">
        <v>29.95</v>
      </c>
      <c r="D14" s="69">
        <v>25</v>
      </c>
      <c r="E14" s="83" t="s">
        <v>13</v>
      </c>
      <c r="F14" s="45">
        <v>223742</v>
      </c>
      <c r="G14" s="45">
        <v>3713</v>
      </c>
      <c r="H14" s="70" t="s">
        <v>103</v>
      </c>
      <c r="I14" s="79" t="s">
        <v>72</v>
      </c>
      <c r="J14" s="79" t="s">
        <v>72</v>
      </c>
      <c r="K14" s="79"/>
      <c r="L14" s="79" t="s">
        <v>72</v>
      </c>
      <c r="M14" s="79"/>
      <c r="N14" s="79" t="s">
        <v>72</v>
      </c>
      <c r="O14" s="79"/>
      <c r="P14" s="79"/>
      <c r="Q14" s="79" t="s">
        <v>72</v>
      </c>
      <c r="R14" s="79"/>
      <c r="S14" s="79">
        <f t="shared" si="0"/>
        <v>11.428999999999998</v>
      </c>
      <c r="T14" s="83"/>
    </row>
    <row r="15" spans="1:20" s="13" customFormat="1" ht="109.5" customHeight="1" x14ac:dyDescent="0.2">
      <c r="A15" s="35" t="s">
        <v>111</v>
      </c>
      <c r="B15" s="29"/>
      <c r="C15" s="69">
        <v>24.95</v>
      </c>
      <c r="D15" s="69">
        <v>25</v>
      </c>
      <c r="E15" s="83" t="s">
        <v>64</v>
      </c>
      <c r="F15" s="45">
        <v>223741</v>
      </c>
      <c r="G15" s="45">
        <v>3713</v>
      </c>
      <c r="H15" s="70" t="s">
        <v>102</v>
      </c>
      <c r="I15" s="79" t="s">
        <v>72</v>
      </c>
      <c r="J15" s="79" t="s">
        <v>72</v>
      </c>
      <c r="K15" s="79"/>
      <c r="L15" s="79" t="s">
        <v>72</v>
      </c>
      <c r="M15" s="79"/>
      <c r="N15" s="79" t="s">
        <v>72</v>
      </c>
      <c r="O15" s="79"/>
      <c r="P15" s="79"/>
      <c r="Q15" s="79" t="s">
        <v>72</v>
      </c>
      <c r="R15" s="79"/>
      <c r="S15" s="79">
        <f t="shared" si="0"/>
        <v>11.428999999999998</v>
      </c>
      <c r="T15" s="83"/>
    </row>
    <row r="16" spans="1:20" s="13" customFormat="1" ht="109.5" customHeight="1" x14ac:dyDescent="0.2">
      <c r="A16" s="35" t="s">
        <v>112</v>
      </c>
      <c r="B16" s="29"/>
      <c r="C16" s="69">
        <v>24.95</v>
      </c>
      <c r="D16" s="69">
        <v>20</v>
      </c>
      <c r="E16" s="83" t="s">
        <v>14</v>
      </c>
      <c r="F16" s="45">
        <v>223743</v>
      </c>
      <c r="G16" s="45">
        <v>7026</v>
      </c>
      <c r="H16" s="70" t="s">
        <v>101</v>
      </c>
      <c r="I16" s="79"/>
      <c r="J16" s="79"/>
      <c r="K16" s="79"/>
      <c r="L16" s="79"/>
      <c r="M16" s="79"/>
      <c r="N16" s="79"/>
      <c r="O16" s="79"/>
      <c r="P16" s="79"/>
      <c r="Q16" s="79"/>
      <c r="R16" s="79"/>
      <c r="S16" s="79">
        <f t="shared" si="0"/>
        <v>0</v>
      </c>
      <c r="T16" s="83"/>
    </row>
    <row r="17" spans="1:20" s="13" customFormat="1" ht="109.5" customHeight="1" x14ac:dyDescent="0.2">
      <c r="A17" s="35" t="s">
        <v>113</v>
      </c>
      <c r="B17" s="29"/>
      <c r="C17" s="69">
        <v>24.95</v>
      </c>
      <c r="D17" s="69">
        <v>20</v>
      </c>
      <c r="E17" s="83" t="s">
        <v>15</v>
      </c>
      <c r="F17" s="45">
        <v>223745</v>
      </c>
      <c r="G17" s="45">
        <v>7026</v>
      </c>
      <c r="H17" s="70" t="s">
        <v>103</v>
      </c>
      <c r="I17" s="79"/>
      <c r="J17" s="79"/>
      <c r="K17" s="79"/>
      <c r="L17" s="79"/>
      <c r="M17" s="79"/>
      <c r="N17" s="79"/>
      <c r="O17" s="79"/>
      <c r="P17" s="79"/>
      <c r="Q17" s="79"/>
      <c r="R17" s="79"/>
      <c r="S17" s="79">
        <f t="shared" si="0"/>
        <v>0</v>
      </c>
      <c r="T17" s="83"/>
    </row>
    <row r="18" spans="1:20" s="13" customFormat="1" ht="109.5" customHeight="1" x14ac:dyDescent="0.2">
      <c r="A18" s="35" t="s">
        <v>114</v>
      </c>
      <c r="B18" s="29"/>
      <c r="C18" s="69">
        <v>22.95</v>
      </c>
      <c r="D18" s="69">
        <v>20</v>
      </c>
      <c r="E18" s="83" t="s">
        <v>63</v>
      </c>
      <c r="F18" s="45">
        <v>223744</v>
      </c>
      <c r="G18" s="45">
        <v>7026</v>
      </c>
      <c r="H18" s="70" t="s">
        <v>102</v>
      </c>
      <c r="I18" s="79"/>
      <c r="J18" s="79"/>
      <c r="K18" s="79"/>
      <c r="L18" s="79"/>
      <c r="M18" s="79"/>
      <c r="N18" s="79"/>
      <c r="O18" s="79"/>
      <c r="P18" s="79"/>
      <c r="Q18" s="79"/>
      <c r="R18" s="79"/>
      <c r="S18" s="79">
        <f t="shared" si="0"/>
        <v>0</v>
      </c>
      <c r="T18" s="83"/>
    </row>
    <row r="19" spans="1:20" s="13" customFormat="1" ht="109.5" customHeight="1" x14ac:dyDescent="0.2">
      <c r="A19" s="35" t="s">
        <v>198</v>
      </c>
      <c r="B19" s="29"/>
      <c r="C19" s="69">
        <v>24.95</v>
      </c>
      <c r="D19" s="69">
        <v>20</v>
      </c>
      <c r="E19" s="83" t="s">
        <v>14</v>
      </c>
      <c r="F19" s="45">
        <v>223743</v>
      </c>
      <c r="G19" s="45">
        <v>3062</v>
      </c>
      <c r="H19" s="70" t="s">
        <v>101</v>
      </c>
      <c r="I19" s="79"/>
      <c r="J19" s="79"/>
      <c r="K19" s="79"/>
      <c r="L19" s="79"/>
      <c r="M19" s="79"/>
      <c r="N19" s="79"/>
      <c r="O19" s="79"/>
      <c r="P19" s="79"/>
      <c r="Q19" s="79"/>
      <c r="R19" s="79"/>
      <c r="S19" s="79">
        <f t="shared" si="0"/>
        <v>0</v>
      </c>
      <c r="T19" s="83"/>
    </row>
    <row r="20" spans="1:20" s="13" customFormat="1" ht="109.5" customHeight="1" x14ac:dyDescent="0.2">
      <c r="A20" s="35" t="s">
        <v>199</v>
      </c>
      <c r="B20" s="29"/>
      <c r="C20" s="69">
        <v>24.95</v>
      </c>
      <c r="D20" s="69">
        <v>20</v>
      </c>
      <c r="E20" s="83" t="s">
        <v>15</v>
      </c>
      <c r="F20" s="45">
        <v>223745</v>
      </c>
      <c r="G20" s="45">
        <v>3062</v>
      </c>
      <c r="H20" s="70" t="s">
        <v>103</v>
      </c>
      <c r="I20" s="79"/>
      <c r="J20" s="79"/>
      <c r="K20" s="79"/>
      <c r="L20" s="79"/>
      <c r="M20" s="79"/>
      <c r="N20" s="79"/>
      <c r="O20" s="79"/>
      <c r="P20" s="79"/>
      <c r="Q20" s="79"/>
      <c r="R20" s="79"/>
      <c r="S20" s="79">
        <f t="shared" si="0"/>
        <v>0</v>
      </c>
      <c r="T20" s="83"/>
    </row>
    <row r="21" spans="1:20" s="13" customFormat="1" ht="109.5" customHeight="1" x14ac:dyDescent="0.2">
      <c r="A21" s="35" t="s">
        <v>200</v>
      </c>
      <c r="B21" s="29"/>
      <c r="C21" s="69">
        <v>22.95</v>
      </c>
      <c r="D21" s="69">
        <v>20</v>
      </c>
      <c r="E21" s="83" t="s">
        <v>63</v>
      </c>
      <c r="F21" s="45">
        <v>223744</v>
      </c>
      <c r="G21" s="45">
        <v>3062</v>
      </c>
      <c r="H21" s="70" t="s">
        <v>102</v>
      </c>
      <c r="I21" s="79"/>
      <c r="J21" s="79"/>
      <c r="K21" s="79"/>
      <c r="L21" s="79"/>
      <c r="M21" s="79"/>
      <c r="N21" s="79"/>
      <c r="O21" s="79"/>
      <c r="P21" s="79"/>
      <c r="Q21" s="79"/>
      <c r="R21" s="79"/>
      <c r="S21" s="79">
        <f t="shared" si="0"/>
        <v>0</v>
      </c>
      <c r="T21" s="83"/>
    </row>
    <row r="22" spans="1:20" s="13" customFormat="1" ht="109.5" customHeight="1" x14ac:dyDescent="0.2">
      <c r="A22" s="35" t="s">
        <v>201</v>
      </c>
      <c r="B22" s="29"/>
      <c r="C22" s="69">
        <v>29.95</v>
      </c>
      <c r="D22" s="69">
        <v>25</v>
      </c>
      <c r="E22" s="83" t="s">
        <v>16</v>
      </c>
      <c r="F22" s="45">
        <v>223740</v>
      </c>
      <c r="G22" s="45">
        <v>9396</v>
      </c>
      <c r="H22" s="70" t="s">
        <v>101</v>
      </c>
      <c r="I22" s="79" t="s">
        <v>72</v>
      </c>
      <c r="J22" s="79" t="s">
        <v>72</v>
      </c>
      <c r="K22" s="79"/>
      <c r="L22" s="79"/>
      <c r="M22" s="79"/>
      <c r="N22" s="79" t="s">
        <v>72</v>
      </c>
      <c r="O22" s="79"/>
      <c r="P22" s="79"/>
      <c r="Q22" s="79"/>
      <c r="R22" s="79"/>
      <c r="S22" s="79">
        <f t="shared" si="0"/>
        <v>5.1219999999999999</v>
      </c>
      <c r="T22" s="83"/>
    </row>
    <row r="23" spans="1:20" s="13" customFormat="1" ht="109.5" customHeight="1" x14ac:dyDescent="0.2">
      <c r="A23" s="35" t="s">
        <v>202</v>
      </c>
      <c r="B23" s="29"/>
      <c r="C23" s="69">
        <v>29.95</v>
      </c>
      <c r="D23" s="69">
        <v>25</v>
      </c>
      <c r="E23" s="83" t="s">
        <v>13</v>
      </c>
      <c r="F23" s="45">
        <v>223742</v>
      </c>
      <c r="G23" s="45">
        <v>9396</v>
      </c>
      <c r="H23" s="70" t="s">
        <v>101</v>
      </c>
      <c r="I23" s="79" t="s">
        <v>72</v>
      </c>
      <c r="J23" s="79" t="s">
        <v>72</v>
      </c>
      <c r="K23" s="79"/>
      <c r="L23" s="79"/>
      <c r="M23" s="79"/>
      <c r="N23" s="79" t="s">
        <v>72</v>
      </c>
      <c r="O23" s="79"/>
      <c r="P23" s="79"/>
      <c r="Q23" s="79"/>
      <c r="R23" s="79"/>
      <c r="S23" s="79">
        <f t="shared" si="0"/>
        <v>5.1219999999999999</v>
      </c>
      <c r="T23" s="83"/>
    </row>
    <row r="24" spans="1:20" s="13" customFormat="1" ht="109.5" customHeight="1" x14ac:dyDescent="0.2">
      <c r="A24" s="35" t="s">
        <v>203</v>
      </c>
      <c r="B24" s="29"/>
      <c r="C24" s="69">
        <v>24.95</v>
      </c>
      <c r="D24" s="69">
        <v>20</v>
      </c>
      <c r="E24" s="83" t="s">
        <v>121</v>
      </c>
      <c r="F24" s="45">
        <v>223741</v>
      </c>
      <c r="G24" s="45">
        <v>9396</v>
      </c>
      <c r="H24" s="70" t="s">
        <v>102</v>
      </c>
      <c r="I24" s="79" t="s">
        <v>72</v>
      </c>
      <c r="J24" s="79" t="s">
        <v>72</v>
      </c>
      <c r="K24" s="79"/>
      <c r="L24" s="79"/>
      <c r="M24" s="79"/>
      <c r="N24" s="79" t="s">
        <v>72</v>
      </c>
      <c r="O24" s="79"/>
      <c r="P24" s="79"/>
      <c r="Q24" s="79"/>
      <c r="R24" s="79"/>
      <c r="S24" s="79">
        <f t="shared" si="0"/>
        <v>5.1219999999999999</v>
      </c>
      <c r="T24" s="83"/>
    </row>
    <row r="25" spans="1:20" s="13" customFormat="1" ht="109.5" customHeight="1" x14ac:dyDescent="0.2">
      <c r="A25" s="35" t="s">
        <v>126</v>
      </c>
      <c r="B25" s="29"/>
      <c r="C25" s="69">
        <v>44.95</v>
      </c>
      <c r="D25" s="69">
        <v>30</v>
      </c>
      <c r="E25" s="83" t="s">
        <v>120</v>
      </c>
      <c r="F25" s="106">
        <v>223748</v>
      </c>
      <c r="G25" s="45">
        <v>1006</v>
      </c>
      <c r="H25" s="70" t="s">
        <v>101</v>
      </c>
      <c r="I25" s="79" t="s">
        <v>72</v>
      </c>
      <c r="J25" s="79" t="s">
        <v>72</v>
      </c>
      <c r="K25" s="79"/>
      <c r="L25" s="79" t="s">
        <v>72</v>
      </c>
      <c r="M25" s="79"/>
      <c r="N25" s="79" t="s">
        <v>72</v>
      </c>
      <c r="O25" s="79"/>
      <c r="P25" s="79"/>
      <c r="Q25" s="79" t="s">
        <v>72</v>
      </c>
      <c r="R25" s="79"/>
      <c r="S25" s="79">
        <f t="shared" si="0"/>
        <v>11.428999999999998</v>
      </c>
      <c r="T25" s="83"/>
    </row>
    <row r="26" spans="1:20" s="13" customFormat="1" ht="109.5" customHeight="1" x14ac:dyDescent="0.2">
      <c r="A26" s="35" t="s">
        <v>127</v>
      </c>
      <c r="B26" s="29"/>
      <c r="C26" s="69">
        <v>44.95</v>
      </c>
      <c r="D26" s="69">
        <v>30</v>
      </c>
      <c r="E26" s="83" t="s">
        <v>120</v>
      </c>
      <c r="F26" s="106">
        <v>223748</v>
      </c>
      <c r="G26" s="45">
        <v>6327</v>
      </c>
      <c r="H26" s="70" t="s">
        <v>101</v>
      </c>
      <c r="I26" s="79" t="s">
        <v>72</v>
      </c>
      <c r="J26" s="79" t="s">
        <v>72</v>
      </c>
      <c r="K26" s="79"/>
      <c r="L26" s="79" t="s">
        <v>72</v>
      </c>
      <c r="M26" s="79"/>
      <c r="N26" s="79" t="s">
        <v>72</v>
      </c>
      <c r="O26" s="79"/>
      <c r="P26" s="79"/>
      <c r="Q26" s="79" t="s">
        <v>72</v>
      </c>
      <c r="R26" s="79"/>
      <c r="S26" s="79">
        <f t="shared" si="0"/>
        <v>11.428999999999998</v>
      </c>
      <c r="T26" s="83"/>
    </row>
    <row r="27" spans="1:20" s="13" customFormat="1" ht="109.5" customHeight="1" x14ac:dyDescent="0.2">
      <c r="A27" s="35" t="s">
        <v>128</v>
      </c>
      <c r="B27" s="29"/>
      <c r="C27" s="69">
        <v>29.95</v>
      </c>
      <c r="D27" s="69">
        <v>25</v>
      </c>
      <c r="E27" s="83" t="s">
        <v>13</v>
      </c>
      <c r="F27" s="45">
        <v>223742</v>
      </c>
      <c r="G27" s="45">
        <v>1006</v>
      </c>
      <c r="H27" s="70" t="s">
        <v>103</v>
      </c>
      <c r="I27" s="79" t="s">
        <v>72</v>
      </c>
      <c r="J27" s="79" t="s">
        <v>72</v>
      </c>
      <c r="K27" s="79"/>
      <c r="L27" s="79" t="s">
        <v>72</v>
      </c>
      <c r="M27" s="79"/>
      <c r="N27" s="79" t="s">
        <v>72</v>
      </c>
      <c r="O27" s="79"/>
      <c r="P27" s="79"/>
      <c r="Q27" s="79" t="s">
        <v>72</v>
      </c>
      <c r="R27" s="79"/>
      <c r="S27" s="79">
        <f t="shared" si="0"/>
        <v>11.428999999999998</v>
      </c>
      <c r="T27" s="70"/>
    </row>
    <row r="28" spans="1:20" s="13" customFormat="1" ht="109.5" customHeight="1" x14ac:dyDescent="0.2">
      <c r="A28" s="35" t="s">
        <v>129</v>
      </c>
      <c r="B28" s="29"/>
      <c r="C28" s="69">
        <v>29.95</v>
      </c>
      <c r="D28" s="69">
        <v>25</v>
      </c>
      <c r="E28" s="83" t="s">
        <v>13</v>
      </c>
      <c r="F28" s="45">
        <v>223742</v>
      </c>
      <c r="G28" s="45">
        <v>6327</v>
      </c>
      <c r="H28" s="70" t="s">
        <v>103</v>
      </c>
      <c r="I28" s="79" t="s">
        <v>72</v>
      </c>
      <c r="J28" s="79" t="s">
        <v>72</v>
      </c>
      <c r="K28" s="79"/>
      <c r="L28" s="79" t="s">
        <v>72</v>
      </c>
      <c r="M28" s="79"/>
      <c r="N28" s="79" t="s">
        <v>72</v>
      </c>
      <c r="O28" s="79"/>
      <c r="P28" s="79"/>
      <c r="Q28" s="79" t="s">
        <v>72</v>
      </c>
      <c r="R28" s="79"/>
      <c r="S28" s="79">
        <f t="shared" si="0"/>
        <v>11.428999999999998</v>
      </c>
      <c r="T28" s="83"/>
    </row>
    <row r="29" spans="1:20" s="13" customFormat="1" ht="109.5" customHeight="1" x14ac:dyDescent="0.2">
      <c r="A29" s="35" t="s">
        <v>130</v>
      </c>
      <c r="B29" s="29"/>
      <c r="C29" s="69">
        <v>37.950000000000003</v>
      </c>
      <c r="D29" s="69">
        <v>25</v>
      </c>
      <c r="E29" s="83" t="s">
        <v>122</v>
      </c>
      <c r="F29" s="45">
        <v>225524</v>
      </c>
      <c r="G29" s="45">
        <v>2001</v>
      </c>
      <c r="H29" s="70" t="s">
        <v>103</v>
      </c>
      <c r="I29" s="79"/>
      <c r="J29" s="79"/>
      <c r="K29" s="79"/>
      <c r="L29" s="79"/>
      <c r="M29" s="79"/>
      <c r="N29" s="79"/>
      <c r="O29" s="79"/>
      <c r="P29" s="79"/>
      <c r="Q29" s="79"/>
      <c r="R29" s="79"/>
      <c r="S29" s="79">
        <f t="shared" si="0"/>
        <v>0</v>
      </c>
      <c r="T29" s="83"/>
    </row>
    <row r="30" spans="1:20" s="13" customFormat="1" ht="109.5" customHeight="1" x14ac:dyDescent="0.2">
      <c r="A30" s="35" t="s">
        <v>131</v>
      </c>
      <c r="B30" s="29"/>
      <c r="C30" s="69">
        <v>37.950000000000003</v>
      </c>
      <c r="D30" s="69">
        <v>25</v>
      </c>
      <c r="E30" s="83" t="s">
        <v>122</v>
      </c>
      <c r="F30" s="45">
        <v>225524</v>
      </c>
      <c r="G30" s="45">
        <v>6235</v>
      </c>
      <c r="H30" s="70" t="s">
        <v>103</v>
      </c>
      <c r="I30" s="79"/>
      <c r="J30" s="79"/>
      <c r="K30" s="79"/>
      <c r="L30" s="79"/>
      <c r="M30" s="79"/>
      <c r="N30" s="79"/>
      <c r="O30" s="79"/>
      <c r="P30" s="79"/>
      <c r="Q30" s="79"/>
      <c r="R30" s="79"/>
      <c r="S30" s="79">
        <f t="shared" si="0"/>
        <v>0</v>
      </c>
      <c r="T30" s="83"/>
    </row>
    <row r="31" spans="1:20" s="13" customFormat="1" ht="109.5" customHeight="1" x14ac:dyDescent="0.2">
      <c r="A31" s="35" t="s">
        <v>132</v>
      </c>
      <c r="B31" s="29"/>
      <c r="C31" s="69">
        <v>39.950000000000003</v>
      </c>
      <c r="D31" s="69">
        <v>25</v>
      </c>
      <c r="E31" s="83" t="s">
        <v>120</v>
      </c>
      <c r="F31" s="45">
        <v>223749</v>
      </c>
      <c r="G31" s="45">
        <v>1006</v>
      </c>
      <c r="H31" s="70" t="s">
        <v>102</v>
      </c>
      <c r="I31" s="79" t="s">
        <v>72</v>
      </c>
      <c r="J31" s="79" t="s">
        <v>72</v>
      </c>
      <c r="K31" s="79"/>
      <c r="L31" s="79" t="s">
        <v>72</v>
      </c>
      <c r="M31" s="79"/>
      <c r="N31" s="79" t="s">
        <v>72</v>
      </c>
      <c r="O31" s="79"/>
      <c r="P31" s="79"/>
      <c r="Q31" s="79" t="s">
        <v>72</v>
      </c>
      <c r="R31" s="79"/>
      <c r="S31" s="79">
        <f t="shared" si="0"/>
        <v>11.428999999999998</v>
      </c>
      <c r="T31" s="83"/>
    </row>
    <row r="32" spans="1:20" s="13" customFormat="1" ht="109.5" customHeight="1" x14ac:dyDescent="0.2">
      <c r="A32" s="35" t="s">
        <v>133</v>
      </c>
      <c r="B32" s="29"/>
      <c r="C32" s="69">
        <v>39.950000000000003</v>
      </c>
      <c r="D32" s="69">
        <v>25</v>
      </c>
      <c r="E32" s="83" t="s">
        <v>120</v>
      </c>
      <c r="F32" s="45">
        <v>223749</v>
      </c>
      <c r="G32" s="45">
        <v>6327</v>
      </c>
      <c r="H32" s="70" t="s">
        <v>102</v>
      </c>
      <c r="I32" s="79" t="s">
        <v>72</v>
      </c>
      <c r="J32" s="79" t="s">
        <v>72</v>
      </c>
      <c r="K32" s="79"/>
      <c r="L32" s="79" t="s">
        <v>72</v>
      </c>
      <c r="M32" s="79"/>
      <c r="N32" s="79" t="s">
        <v>72</v>
      </c>
      <c r="O32" s="79"/>
      <c r="P32" s="79"/>
      <c r="Q32" s="79" t="s">
        <v>72</v>
      </c>
      <c r="R32" s="79"/>
      <c r="S32" s="79">
        <f t="shared" si="0"/>
        <v>11.428999999999998</v>
      </c>
      <c r="T32" s="83"/>
    </row>
    <row r="33" spans="1:20" s="13" customFormat="1" ht="109.5" customHeight="1" x14ac:dyDescent="0.2">
      <c r="A33" s="35" t="s">
        <v>134</v>
      </c>
      <c r="B33" s="29"/>
      <c r="C33" s="69">
        <v>44.95</v>
      </c>
      <c r="D33" s="69">
        <v>35</v>
      </c>
      <c r="E33" s="83" t="s">
        <v>123</v>
      </c>
      <c r="F33" s="106">
        <v>224848</v>
      </c>
      <c r="G33" s="45">
        <v>2001</v>
      </c>
      <c r="H33" s="70" t="s">
        <v>118</v>
      </c>
      <c r="I33" s="79"/>
      <c r="J33" s="79"/>
      <c r="K33" s="79"/>
      <c r="L33" s="79"/>
      <c r="M33" s="79"/>
      <c r="N33" s="79"/>
      <c r="O33" s="79"/>
      <c r="P33" s="79"/>
      <c r="Q33" s="79"/>
      <c r="R33" s="79"/>
      <c r="S33" s="79">
        <f t="shared" si="0"/>
        <v>0</v>
      </c>
      <c r="T33" s="83"/>
    </row>
    <row r="34" spans="1:20" s="13" customFormat="1" ht="109.5" customHeight="1" x14ac:dyDescent="0.2">
      <c r="A34" s="35" t="s">
        <v>135</v>
      </c>
      <c r="B34" s="29"/>
      <c r="C34" s="69">
        <v>44.95</v>
      </c>
      <c r="D34" s="69">
        <v>35</v>
      </c>
      <c r="E34" s="83" t="s">
        <v>124</v>
      </c>
      <c r="F34" s="106">
        <v>224850</v>
      </c>
      <c r="G34" s="45">
        <v>2001</v>
      </c>
      <c r="H34" s="70" t="s">
        <v>103</v>
      </c>
      <c r="I34" s="79"/>
      <c r="J34" s="79"/>
      <c r="K34" s="79"/>
      <c r="L34" s="79"/>
      <c r="M34" s="79"/>
      <c r="N34" s="79"/>
      <c r="O34" s="79"/>
      <c r="P34" s="79"/>
      <c r="Q34" s="79"/>
      <c r="R34" s="79"/>
      <c r="S34" s="79">
        <f t="shared" si="0"/>
        <v>0</v>
      </c>
      <c r="T34" s="83"/>
    </row>
    <row r="35" spans="1:20" s="13" customFormat="1" ht="109.5" customHeight="1" x14ac:dyDescent="0.2">
      <c r="A35" s="35" t="s">
        <v>136</v>
      </c>
      <c r="B35" s="29"/>
      <c r="C35" s="69">
        <v>39.950000000000003</v>
      </c>
      <c r="D35" s="69">
        <v>25</v>
      </c>
      <c r="E35" s="83" t="s">
        <v>125</v>
      </c>
      <c r="F35" s="45">
        <v>224849</v>
      </c>
      <c r="G35" s="45">
        <v>2001</v>
      </c>
      <c r="H35" s="70" t="s">
        <v>102</v>
      </c>
      <c r="I35" s="79"/>
      <c r="J35" s="79"/>
      <c r="K35" s="79"/>
      <c r="L35" s="79"/>
      <c r="M35" s="79"/>
      <c r="N35" s="79"/>
      <c r="O35" s="79"/>
      <c r="P35" s="79"/>
      <c r="Q35" s="79"/>
      <c r="R35" s="79"/>
      <c r="S35" s="79">
        <f t="shared" si="0"/>
        <v>0</v>
      </c>
      <c r="T35" s="83"/>
    </row>
    <row r="36" spans="1:20" s="13" customFormat="1" ht="109.5" customHeight="1" x14ac:dyDescent="0.2">
      <c r="A36" s="35" t="s">
        <v>137</v>
      </c>
      <c r="B36"/>
      <c r="C36" s="69">
        <v>29.95</v>
      </c>
      <c r="D36" s="69">
        <v>20</v>
      </c>
      <c r="E36" s="83" t="s">
        <v>80</v>
      </c>
      <c r="F36" s="45">
        <v>224831</v>
      </c>
      <c r="G36" s="45">
        <v>7045</v>
      </c>
      <c r="H36" s="70" t="s">
        <v>104</v>
      </c>
      <c r="I36" s="79" t="s">
        <v>72</v>
      </c>
      <c r="J36" s="79" t="s">
        <v>72</v>
      </c>
      <c r="K36" s="79"/>
      <c r="L36" s="79"/>
      <c r="M36" s="79"/>
      <c r="N36" s="79" t="s">
        <v>72</v>
      </c>
      <c r="O36" s="79"/>
      <c r="P36" s="79" t="s">
        <v>72</v>
      </c>
      <c r="Q36" s="79"/>
      <c r="R36" s="79"/>
      <c r="S36" s="79">
        <f t="shared" si="0"/>
        <v>7.5019999999999998</v>
      </c>
      <c r="T36" s="83" t="s">
        <v>88</v>
      </c>
    </row>
    <row r="37" spans="1:20" s="13" customFormat="1" ht="109.5" customHeight="1" x14ac:dyDescent="0.2">
      <c r="A37" s="35" t="s">
        <v>138</v>
      </c>
      <c r="B37" s="29"/>
      <c r="C37" s="69">
        <v>29.95</v>
      </c>
      <c r="D37" s="69">
        <v>20</v>
      </c>
      <c r="E37" s="83" t="s">
        <v>80</v>
      </c>
      <c r="F37" s="45">
        <v>224832</v>
      </c>
      <c r="G37" s="45">
        <v>7045</v>
      </c>
      <c r="H37" s="70" t="s">
        <v>103</v>
      </c>
      <c r="I37" s="79" t="s">
        <v>72</v>
      </c>
      <c r="J37" s="79" t="s">
        <v>72</v>
      </c>
      <c r="K37" s="79"/>
      <c r="L37" s="79"/>
      <c r="M37" s="79"/>
      <c r="N37" s="79" t="s">
        <v>72</v>
      </c>
      <c r="O37" s="79"/>
      <c r="P37" s="79" t="s">
        <v>72</v>
      </c>
      <c r="Q37" s="79"/>
      <c r="R37" s="79"/>
      <c r="S37" s="79">
        <f t="shared" si="0"/>
        <v>7.5019999999999998</v>
      </c>
      <c r="T37" s="83" t="s">
        <v>88</v>
      </c>
    </row>
    <row r="38" spans="1:20" s="13" customFormat="1" ht="109.5" customHeight="1" x14ac:dyDescent="0.2">
      <c r="A38" s="35" t="s">
        <v>139</v>
      </c>
      <c r="B38" s="29"/>
      <c r="C38" s="69">
        <v>49.95</v>
      </c>
      <c r="D38" s="69">
        <v>35</v>
      </c>
      <c r="E38" s="83" t="s">
        <v>0</v>
      </c>
      <c r="F38" s="45">
        <v>223772</v>
      </c>
      <c r="G38" s="45">
        <v>8607</v>
      </c>
      <c r="H38" s="70" t="s">
        <v>101</v>
      </c>
      <c r="I38" s="79" t="s">
        <v>72</v>
      </c>
      <c r="J38" s="79" t="s">
        <v>72</v>
      </c>
      <c r="K38" s="79"/>
      <c r="L38" s="79"/>
      <c r="M38" s="79" t="s">
        <v>72</v>
      </c>
      <c r="N38" s="79" t="s">
        <v>72</v>
      </c>
      <c r="O38" s="79" t="s">
        <v>72</v>
      </c>
      <c r="P38" s="79"/>
      <c r="Q38" s="79"/>
      <c r="R38" s="79"/>
      <c r="S38" s="79">
        <f t="shared" si="0"/>
        <v>10.298500000000001</v>
      </c>
      <c r="T38" s="83"/>
    </row>
    <row r="39" spans="1:20" s="13" customFormat="1" ht="109.5" customHeight="1" x14ac:dyDescent="0.2">
      <c r="A39" s="35" t="s">
        <v>140</v>
      </c>
      <c r="B39" s="29"/>
      <c r="C39" s="69">
        <v>44.95</v>
      </c>
      <c r="D39" s="69">
        <v>35</v>
      </c>
      <c r="E39" s="83" t="s">
        <v>0</v>
      </c>
      <c r="F39" s="45">
        <v>223773</v>
      </c>
      <c r="G39" s="45">
        <v>8607</v>
      </c>
      <c r="H39" s="70" t="s">
        <v>102</v>
      </c>
      <c r="I39" s="79" t="s">
        <v>72</v>
      </c>
      <c r="J39" s="79" t="s">
        <v>72</v>
      </c>
      <c r="K39" s="79"/>
      <c r="L39" s="79"/>
      <c r="M39" s="79" t="s">
        <v>72</v>
      </c>
      <c r="N39" s="79" t="s">
        <v>72</v>
      </c>
      <c r="O39" s="79" t="s">
        <v>72</v>
      </c>
      <c r="P39" s="79"/>
      <c r="Q39" s="79"/>
      <c r="R39" s="79"/>
      <c r="S39" s="79">
        <f t="shared" si="0"/>
        <v>10.298500000000001</v>
      </c>
      <c r="T39" s="83"/>
    </row>
    <row r="40" spans="1:20" s="13" customFormat="1" ht="109.5" customHeight="1" x14ac:dyDescent="0.2">
      <c r="A40" s="35" t="s">
        <v>141</v>
      </c>
      <c r="B40" s="29"/>
      <c r="C40" s="69">
        <v>44.95</v>
      </c>
      <c r="D40" s="69">
        <v>30</v>
      </c>
      <c r="E40" s="83" t="s">
        <v>4</v>
      </c>
      <c r="F40" s="45">
        <v>223774</v>
      </c>
      <c r="G40" s="45">
        <v>7026</v>
      </c>
      <c r="H40" s="70" t="s">
        <v>101</v>
      </c>
      <c r="I40" s="79"/>
      <c r="J40" s="79"/>
      <c r="K40" s="79"/>
      <c r="L40" s="79"/>
      <c r="M40" s="79" t="s">
        <v>72</v>
      </c>
      <c r="N40" s="79"/>
      <c r="O40" s="79"/>
      <c r="P40" s="79"/>
      <c r="Q40" s="79"/>
      <c r="R40" s="79"/>
      <c r="S40" s="79">
        <f t="shared" si="0"/>
        <v>1.7849999999999999</v>
      </c>
      <c r="T40" s="83"/>
    </row>
    <row r="41" spans="1:20" s="13" customFormat="1" ht="109.5" customHeight="1" x14ac:dyDescent="0.2">
      <c r="A41" s="35" t="s">
        <v>142</v>
      </c>
      <c r="B41" s="29"/>
      <c r="C41" s="69">
        <v>39.950000000000003</v>
      </c>
      <c r="D41" s="69">
        <v>25</v>
      </c>
      <c r="E41" s="83" t="s">
        <v>4</v>
      </c>
      <c r="F41" s="45">
        <v>223775</v>
      </c>
      <c r="G41" s="45">
        <v>7026</v>
      </c>
      <c r="H41" s="70" t="s">
        <v>102</v>
      </c>
      <c r="I41" s="79"/>
      <c r="J41" s="79"/>
      <c r="K41" s="79"/>
      <c r="L41" s="79"/>
      <c r="M41" s="79" t="s">
        <v>72</v>
      </c>
      <c r="N41" s="79"/>
      <c r="O41" s="79"/>
      <c r="P41" s="79"/>
      <c r="Q41" s="79"/>
      <c r="R41" s="79"/>
      <c r="S41" s="79">
        <f t="shared" si="0"/>
        <v>1.7849999999999999</v>
      </c>
      <c r="T41" s="83"/>
    </row>
    <row r="42" spans="1:20" s="13" customFormat="1" ht="109.5" customHeight="1" x14ac:dyDescent="0.2">
      <c r="A42" s="35" t="s">
        <v>143</v>
      </c>
      <c r="B42"/>
      <c r="C42" s="69">
        <v>49.95</v>
      </c>
      <c r="D42" s="69">
        <v>35</v>
      </c>
      <c r="E42" s="83" t="s">
        <v>75</v>
      </c>
      <c r="F42" s="45">
        <v>223746</v>
      </c>
      <c r="G42" s="45">
        <v>8607</v>
      </c>
      <c r="H42" s="70" t="s">
        <v>101</v>
      </c>
      <c r="I42" s="79" t="s">
        <v>72</v>
      </c>
      <c r="J42" s="79" t="s">
        <v>72</v>
      </c>
      <c r="K42" s="79"/>
      <c r="L42" s="79"/>
      <c r="M42" s="79" t="s">
        <v>72</v>
      </c>
      <c r="N42" s="79" t="s">
        <v>72</v>
      </c>
      <c r="O42" s="79"/>
      <c r="P42" s="79"/>
      <c r="Q42" s="79"/>
      <c r="R42" s="79"/>
      <c r="S42" s="79">
        <f t="shared" si="0"/>
        <v>6.907</v>
      </c>
      <c r="T42" s="83"/>
    </row>
    <row r="43" spans="1:20" s="13" customFormat="1" ht="109.5" customHeight="1" x14ac:dyDescent="0.2">
      <c r="A43" s="35" t="s">
        <v>144</v>
      </c>
      <c r="B43" s="29"/>
      <c r="C43" s="69">
        <v>44.95</v>
      </c>
      <c r="D43" s="69">
        <v>30</v>
      </c>
      <c r="E43" s="83" t="s">
        <v>75</v>
      </c>
      <c r="F43" s="45">
        <v>223747</v>
      </c>
      <c r="G43" s="45">
        <v>8607</v>
      </c>
      <c r="H43" s="70" t="s">
        <v>102</v>
      </c>
      <c r="I43" s="79" t="s">
        <v>72</v>
      </c>
      <c r="J43" s="79" t="s">
        <v>72</v>
      </c>
      <c r="K43" s="79"/>
      <c r="L43" s="79"/>
      <c r="M43" s="79" t="s">
        <v>72</v>
      </c>
      <c r="N43" s="79" t="s">
        <v>72</v>
      </c>
      <c r="O43" s="79"/>
      <c r="P43" s="79"/>
      <c r="Q43" s="79"/>
      <c r="R43" s="79"/>
      <c r="S43" s="79">
        <f t="shared" si="0"/>
        <v>6.907</v>
      </c>
      <c r="T43" s="83"/>
    </row>
    <row r="44" spans="1:20" s="13" customFormat="1" ht="109.5" customHeight="1" x14ac:dyDescent="0.2">
      <c r="A44" s="35" t="s">
        <v>145</v>
      </c>
      <c r="B44"/>
      <c r="C44" s="69">
        <v>54.95</v>
      </c>
      <c r="D44" s="69">
        <v>35</v>
      </c>
      <c r="E44" s="83" t="s">
        <v>74</v>
      </c>
      <c r="F44" s="45">
        <v>235115</v>
      </c>
      <c r="G44" s="45">
        <v>7045</v>
      </c>
      <c r="H44" s="70" t="s">
        <v>105</v>
      </c>
      <c r="I44" s="79" t="s">
        <v>72</v>
      </c>
      <c r="J44" s="79" t="s">
        <v>72</v>
      </c>
      <c r="K44" s="79"/>
      <c r="L44" s="79"/>
      <c r="M44" s="79"/>
      <c r="N44" s="79" t="s">
        <v>72</v>
      </c>
      <c r="O44" s="79"/>
      <c r="P44" s="79"/>
      <c r="Q44" s="79"/>
      <c r="R44" s="79"/>
      <c r="S44" s="79">
        <f t="shared" si="0"/>
        <v>5.1219999999999999</v>
      </c>
      <c r="T44" s="83" t="s">
        <v>116</v>
      </c>
    </row>
    <row r="45" spans="1:20" s="13" customFormat="1" ht="109.5" customHeight="1" x14ac:dyDescent="0.2">
      <c r="A45" s="35" t="s">
        <v>146</v>
      </c>
      <c r="B45" s="29"/>
      <c r="C45" s="69">
        <v>54.95</v>
      </c>
      <c r="D45" s="69">
        <v>35</v>
      </c>
      <c r="E45" s="83" t="s">
        <v>74</v>
      </c>
      <c r="F45" s="45">
        <v>235117</v>
      </c>
      <c r="G45" s="45">
        <v>7045</v>
      </c>
      <c r="H45" s="70" t="s">
        <v>103</v>
      </c>
      <c r="I45" s="79" t="s">
        <v>72</v>
      </c>
      <c r="J45" s="79" t="s">
        <v>72</v>
      </c>
      <c r="K45" s="79"/>
      <c r="L45" s="79"/>
      <c r="M45" s="79"/>
      <c r="N45" s="79" t="s">
        <v>72</v>
      </c>
      <c r="O45" s="79"/>
      <c r="P45" s="79"/>
      <c r="Q45" s="79"/>
      <c r="R45" s="79"/>
      <c r="S45" s="79">
        <f t="shared" si="0"/>
        <v>5.1219999999999999</v>
      </c>
      <c r="T45" s="83" t="s">
        <v>116</v>
      </c>
    </row>
    <row r="46" spans="1:20" s="13" customFormat="1" ht="109.5" customHeight="1" x14ac:dyDescent="0.2">
      <c r="A46" s="35" t="s">
        <v>147</v>
      </c>
      <c r="B46" s="29"/>
      <c r="C46" s="69">
        <v>49.95</v>
      </c>
      <c r="D46" s="69">
        <v>30</v>
      </c>
      <c r="E46" s="83" t="s">
        <v>74</v>
      </c>
      <c r="F46" s="45">
        <v>235116</v>
      </c>
      <c r="G46" s="45">
        <v>7045</v>
      </c>
      <c r="H46" s="70" t="s">
        <v>102</v>
      </c>
      <c r="I46" s="79" t="s">
        <v>72</v>
      </c>
      <c r="J46" s="79" t="s">
        <v>72</v>
      </c>
      <c r="K46" s="79"/>
      <c r="L46" s="79"/>
      <c r="M46" s="79"/>
      <c r="N46" s="79" t="s">
        <v>72</v>
      </c>
      <c r="O46" s="79"/>
      <c r="P46" s="79"/>
      <c r="Q46" s="79"/>
      <c r="R46" s="79"/>
      <c r="S46" s="79">
        <f t="shared" si="0"/>
        <v>5.1219999999999999</v>
      </c>
      <c r="T46" s="83" t="s">
        <v>116</v>
      </c>
    </row>
    <row r="47" spans="1:20" s="13" customFormat="1" ht="109.5" customHeight="1" x14ac:dyDescent="0.2">
      <c r="A47" s="35" t="s">
        <v>148</v>
      </c>
      <c r="B47"/>
      <c r="C47" s="69">
        <v>54.95</v>
      </c>
      <c r="D47" s="69">
        <v>35</v>
      </c>
      <c r="E47" s="83" t="s">
        <v>74</v>
      </c>
      <c r="F47" s="45">
        <v>235115</v>
      </c>
      <c r="G47" s="45">
        <v>2006</v>
      </c>
      <c r="H47" s="70" t="s">
        <v>105</v>
      </c>
      <c r="I47" s="79" t="s">
        <v>72</v>
      </c>
      <c r="J47" s="79" t="s">
        <v>72</v>
      </c>
      <c r="K47" s="79"/>
      <c r="L47" s="79"/>
      <c r="M47" s="79"/>
      <c r="N47" s="79" t="s">
        <v>72</v>
      </c>
      <c r="O47" s="79"/>
      <c r="P47" s="79"/>
      <c r="Q47" s="79"/>
      <c r="R47" s="79"/>
      <c r="S47" s="79">
        <f t="shared" si="0"/>
        <v>5.1219999999999999</v>
      </c>
      <c r="T47" s="83" t="s">
        <v>116</v>
      </c>
    </row>
    <row r="48" spans="1:20" s="13" customFormat="1" ht="109.5" customHeight="1" x14ac:dyDescent="0.2">
      <c r="A48" s="35" t="s">
        <v>149</v>
      </c>
      <c r="B48" s="29"/>
      <c r="C48" s="69">
        <v>54.95</v>
      </c>
      <c r="D48" s="69">
        <v>35</v>
      </c>
      <c r="E48" s="83" t="s">
        <v>74</v>
      </c>
      <c r="F48" s="45">
        <v>235117</v>
      </c>
      <c r="G48" s="45">
        <v>2006</v>
      </c>
      <c r="H48" s="70" t="s">
        <v>103</v>
      </c>
      <c r="I48" s="79" t="s">
        <v>72</v>
      </c>
      <c r="J48" s="79" t="s">
        <v>72</v>
      </c>
      <c r="K48" s="79"/>
      <c r="L48" s="79"/>
      <c r="M48" s="79"/>
      <c r="N48" s="79" t="s">
        <v>72</v>
      </c>
      <c r="O48" s="79"/>
      <c r="P48" s="79"/>
      <c r="Q48" s="79"/>
      <c r="R48" s="79"/>
      <c r="S48" s="79">
        <f t="shared" si="0"/>
        <v>5.1219999999999999</v>
      </c>
      <c r="T48" s="83" t="s">
        <v>116</v>
      </c>
    </row>
    <row r="49" spans="1:20" s="13" customFormat="1" ht="109.5" customHeight="1" x14ac:dyDescent="0.2">
      <c r="A49" s="35" t="s">
        <v>150</v>
      </c>
      <c r="B49" s="29"/>
      <c r="C49" s="69">
        <v>49.95</v>
      </c>
      <c r="D49" s="69">
        <v>30</v>
      </c>
      <c r="E49" s="83" t="s">
        <v>74</v>
      </c>
      <c r="F49" s="45">
        <v>235116</v>
      </c>
      <c r="G49" s="45">
        <v>2006</v>
      </c>
      <c r="H49" s="70" t="s">
        <v>102</v>
      </c>
      <c r="I49" s="79" t="s">
        <v>72</v>
      </c>
      <c r="J49" s="79" t="s">
        <v>72</v>
      </c>
      <c r="K49" s="79"/>
      <c r="L49" s="79"/>
      <c r="M49" s="79"/>
      <c r="N49" s="79" t="s">
        <v>72</v>
      </c>
      <c r="O49" s="79"/>
      <c r="P49" s="79"/>
      <c r="Q49" s="79"/>
      <c r="R49" s="79"/>
      <c r="S49" s="79">
        <f t="shared" si="0"/>
        <v>5.1219999999999999</v>
      </c>
      <c r="T49" s="83" t="s">
        <v>116</v>
      </c>
    </row>
    <row r="50" spans="1:20" s="13" customFormat="1" ht="109.5" customHeight="1" x14ac:dyDescent="0.2">
      <c r="A50" s="35" t="s">
        <v>151</v>
      </c>
      <c r="B50"/>
      <c r="C50" s="69">
        <v>49.95</v>
      </c>
      <c r="D50" s="69">
        <v>35</v>
      </c>
      <c r="E50" s="83" t="s">
        <v>117</v>
      </c>
      <c r="F50" s="45">
        <v>224833</v>
      </c>
      <c r="G50" s="45">
        <v>7026</v>
      </c>
      <c r="H50" s="45" t="s">
        <v>118</v>
      </c>
      <c r="I50" s="79" t="s">
        <v>72</v>
      </c>
      <c r="J50" s="79" t="s">
        <v>72</v>
      </c>
      <c r="K50" s="79"/>
      <c r="L50" s="79"/>
      <c r="M50" s="79"/>
      <c r="N50" s="79" t="s">
        <v>72</v>
      </c>
      <c r="O50" s="79"/>
      <c r="P50" s="79"/>
      <c r="Q50" s="79"/>
      <c r="R50" s="79"/>
      <c r="S50" s="79">
        <f t="shared" si="0"/>
        <v>5.1219999999999999</v>
      </c>
      <c r="T50" s="83"/>
    </row>
    <row r="51" spans="1:20" s="13" customFormat="1" ht="109.5" customHeight="1" x14ac:dyDescent="0.2">
      <c r="A51" s="35" t="s">
        <v>152</v>
      </c>
      <c r="B51" s="29"/>
      <c r="C51" s="69">
        <v>49.95</v>
      </c>
      <c r="D51" s="69">
        <v>35</v>
      </c>
      <c r="E51" s="83" t="s">
        <v>117</v>
      </c>
      <c r="F51" s="45">
        <v>225250</v>
      </c>
      <c r="G51" s="45">
        <v>7026</v>
      </c>
      <c r="H51" s="45" t="s">
        <v>103</v>
      </c>
      <c r="I51" s="79" t="s">
        <v>72</v>
      </c>
      <c r="J51" s="79" t="s">
        <v>72</v>
      </c>
      <c r="K51" s="79"/>
      <c r="L51" s="79"/>
      <c r="M51" s="79"/>
      <c r="N51" s="79" t="s">
        <v>72</v>
      </c>
      <c r="O51" s="79"/>
      <c r="P51" s="79"/>
      <c r="Q51" s="79"/>
      <c r="R51" s="79"/>
      <c r="S51" s="79">
        <f t="shared" si="0"/>
        <v>5.1219999999999999</v>
      </c>
      <c r="T51" s="83"/>
    </row>
    <row r="52" spans="1:20" s="13" customFormat="1" ht="109.5" customHeight="1" x14ac:dyDescent="0.2">
      <c r="A52" s="35" t="s">
        <v>153</v>
      </c>
      <c r="B52" s="29"/>
      <c r="C52" s="69">
        <v>44.95</v>
      </c>
      <c r="D52" s="69">
        <v>30</v>
      </c>
      <c r="E52" s="83" t="s">
        <v>117</v>
      </c>
      <c r="F52" s="45">
        <v>224834</v>
      </c>
      <c r="G52" s="45">
        <v>7026</v>
      </c>
      <c r="H52" s="45" t="s">
        <v>102</v>
      </c>
      <c r="I52" s="79" t="s">
        <v>72</v>
      </c>
      <c r="J52" s="79" t="s">
        <v>72</v>
      </c>
      <c r="K52" s="79"/>
      <c r="L52" s="79"/>
      <c r="M52" s="79"/>
      <c r="N52" s="79" t="s">
        <v>72</v>
      </c>
      <c r="O52" s="79"/>
      <c r="P52" s="79"/>
      <c r="Q52" s="79"/>
      <c r="R52" s="79"/>
      <c r="S52" s="79">
        <f t="shared" si="0"/>
        <v>5.1219999999999999</v>
      </c>
      <c r="T52" s="83"/>
    </row>
    <row r="53" spans="1:20" s="13" customFormat="1" ht="109.5" customHeight="1" x14ac:dyDescent="0.2">
      <c r="A53" s="35" t="s">
        <v>154</v>
      </c>
      <c r="B53" s="29"/>
      <c r="C53" s="69">
        <v>17.95</v>
      </c>
      <c r="D53" s="69">
        <v>10</v>
      </c>
      <c r="E53" s="83" t="s">
        <v>156</v>
      </c>
      <c r="F53" s="45">
        <v>224541</v>
      </c>
      <c r="G53" s="45">
        <v>9001</v>
      </c>
      <c r="H53" s="45" t="s">
        <v>118</v>
      </c>
      <c r="I53" s="79"/>
      <c r="J53" s="79"/>
      <c r="K53" s="79"/>
      <c r="L53" s="79"/>
      <c r="M53" s="79"/>
      <c r="N53" s="79"/>
      <c r="O53" s="79"/>
      <c r="P53" s="79"/>
      <c r="Q53" s="79"/>
      <c r="R53" s="79"/>
      <c r="S53" s="79">
        <f t="shared" si="0"/>
        <v>0</v>
      </c>
      <c r="T53" s="83"/>
    </row>
    <row r="54" spans="1:20" s="13" customFormat="1" ht="109.5" customHeight="1" x14ac:dyDescent="0.2">
      <c r="A54" s="35" t="s">
        <v>155</v>
      </c>
      <c r="B54" s="29"/>
      <c r="C54" s="69">
        <v>17.95</v>
      </c>
      <c r="D54" s="69">
        <v>10</v>
      </c>
      <c r="E54" s="83" t="s">
        <v>157</v>
      </c>
      <c r="F54" s="45">
        <v>227349</v>
      </c>
      <c r="G54" s="45">
        <v>9001</v>
      </c>
      <c r="H54" s="45" t="s">
        <v>103</v>
      </c>
      <c r="I54" s="79"/>
      <c r="J54" s="79"/>
      <c r="K54" s="79"/>
      <c r="L54" s="79"/>
      <c r="M54" s="79"/>
      <c r="N54" s="79"/>
      <c r="O54" s="79"/>
      <c r="P54" s="79"/>
      <c r="Q54" s="79"/>
      <c r="R54" s="79"/>
      <c r="S54" s="79">
        <f t="shared" si="0"/>
        <v>0</v>
      </c>
      <c r="T54" s="83"/>
    </row>
    <row r="55" spans="1:20" s="13" customFormat="1" ht="109.5" customHeight="1" x14ac:dyDescent="0.2">
      <c r="A55" s="35" t="s">
        <v>160</v>
      </c>
      <c r="B55" s="29"/>
      <c r="C55" s="69">
        <v>16.95</v>
      </c>
      <c r="D55" s="69">
        <v>10</v>
      </c>
      <c r="E55" s="83" t="s">
        <v>158</v>
      </c>
      <c r="F55" s="45">
        <v>224542</v>
      </c>
      <c r="G55" s="45">
        <v>9001</v>
      </c>
      <c r="H55" s="45" t="s">
        <v>159</v>
      </c>
      <c r="I55" s="79"/>
      <c r="J55" s="79"/>
      <c r="K55" s="79"/>
      <c r="L55" s="79"/>
      <c r="M55" s="79"/>
      <c r="N55" s="79"/>
      <c r="O55" s="79"/>
      <c r="P55" s="79"/>
      <c r="Q55" s="79"/>
      <c r="R55" s="79"/>
      <c r="S55" s="79">
        <f t="shared" si="0"/>
        <v>0</v>
      </c>
      <c r="T55" s="83"/>
    </row>
    <row r="56" spans="1:20" s="13" customFormat="1" ht="109.5" customHeight="1" x14ac:dyDescent="0.2">
      <c r="A56" s="35" t="s">
        <v>161</v>
      </c>
      <c r="B56" s="29"/>
      <c r="C56" s="69">
        <v>19.95</v>
      </c>
      <c r="D56" s="69">
        <v>12</v>
      </c>
      <c r="E56" s="83" t="s">
        <v>162</v>
      </c>
      <c r="F56" s="45">
        <v>234568</v>
      </c>
      <c r="G56" s="45">
        <v>2001</v>
      </c>
      <c r="H56" s="45" t="s">
        <v>105</v>
      </c>
      <c r="I56" s="79"/>
      <c r="J56" s="79"/>
      <c r="K56" s="79"/>
      <c r="L56" s="79"/>
      <c r="M56" s="79"/>
      <c r="N56" s="79"/>
      <c r="O56" s="79"/>
      <c r="P56" s="79"/>
      <c r="Q56" s="79"/>
      <c r="R56" s="79"/>
      <c r="S56" s="79">
        <f t="shared" si="0"/>
        <v>0</v>
      </c>
      <c r="T56" s="83"/>
    </row>
    <row r="57" spans="1:20" s="13" customFormat="1" ht="109.5" customHeight="1" x14ac:dyDescent="0.2">
      <c r="A57" s="35" t="s">
        <v>165</v>
      </c>
      <c r="B57" s="29"/>
      <c r="C57" s="69">
        <v>19.95</v>
      </c>
      <c r="D57" s="69">
        <v>12</v>
      </c>
      <c r="E57" s="83" t="s">
        <v>163</v>
      </c>
      <c r="F57" s="45">
        <v>234570</v>
      </c>
      <c r="G57" s="45">
        <v>2001</v>
      </c>
      <c r="H57" s="45" t="s">
        <v>103</v>
      </c>
      <c r="I57" s="79"/>
      <c r="J57" s="79"/>
      <c r="K57" s="79"/>
      <c r="L57" s="79"/>
      <c r="M57" s="79"/>
      <c r="N57" s="79"/>
      <c r="O57" s="79"/>
      <c r="P57" s="79"/>
      <c r="Q57" s="79"/>
      <c r="R57" s="79"/>
      <c r="S57" s="79">
        <f t="shared" si="0"/>
        <v>0</v>
      </c>
      <c r="T57" s="83"/>
    </row>
    <row r="58" spans="1:20" s="13" customFormat="1" ht="109.5" customHeight="1" x14ac:dyDescent="0.2">
      <c r="A58" s="35" t="s">
        <v>166</v>
      </c>
      <c r="B58"/>
      <c r="C58" s="69">
        <v>19.95</v>
      </c>
      <c r="D58" s="69">
        <v>12</v>
      </c>
      <c r="E58" s="83" t="s">
        <v>164</v>
      </c>
      <c r="F58" s="45">
        <v>234569</v>
      </c>
      <c r="G58" s="45">
        <v>2001</v>
      </c>
      <c r="H58" s="45" t="s">
        <v>102</v>
      </c>
      <c r="I58" s="79"/>
      <c r="J58" s="79"/>
      <c r="K58" s="79"/>
      <c r="L58" s="79"/>
      <c r="M58" s="79"/>
      <c r="N58" s="79"/>
      <c r="O58" s="79"/>
      <c r="P58" s="79"/>
      <c r="Q58" s="79"/>
      <c r="R58" s="79"/>
      <c r="S58" s="79">
        <f t="shared" si="0"/>
        <v>0</v>
      </c>
      <c r="T58" s="83"/>
    </row>
    <row r="59" spans="1:20" s="13" customFormat="1" ht="109.5" customHeight="1" x14ac:dyDescent="0.2">
      <c r="A59" s="35" t="s">
        <v>167</v>
      </c>
      <c r="B59" s="29"/>
      <c r="C59" s="69">
        <v>24.95</v>
      </c>
      <c r="D59" s="69">
        <f t="shared" ref="D59:D64" si="1">C59*0.55</f>
        <v>13.7225</v>
      </c>
      <c r="E59" s="83" t="s">
        <v>174</v>
      </c>
      <c r="F59" s="45">
        <v>231525</v>
      </c>
      <c r="G59" s="45">
        <v>7637</v>
      </c>
      <c r="H59" s="45" t="s">
        <v>175</v>
      </c>
      <c r="I59" s="79"/>
      <c r="J59" s="79"/>
      <c r="K59" s="79"/>
      <c r="L59" s="79"/>
      <c r="M59" s="79"/>
      <c r="N59" s="79"/>
      <c r="O59" s="79"/>
      <c r="P59" s="79"/>
      <c r="Q59" s="79"/>
      <c r="R59" s="79"/>
      <c r="S59" s="79">
        <f t="shared" si="0"/>
        <v>0</v>
      </c>
      <c r="T59" s="83"/>
    </row>
    <row r="60" spans="1:20" s="13" customFormat="1" ht="109.5" customHeight="1" x14ac:dyDescent="0.2">
      <c r="A60" s="35" t="s">
        <v>168</v>
      </c>
      <c r="B60" s="29"/>
      <c r="C60" s="69">
        <v>24.95</v>
      </c>
      <c r="D60" s="69">
        <f t="shared" si="1"/>
        <v>13.7225</v>
      </c>
      <c r="E60" s="83" t="s">
        <v>174</v>
      </c>
      <c r="F60" s="45">
        <v>231525</v>
      </c>
      <c r="G60" s="45">
        <v>7592</v>
      </c>
      <c r="H60" s="45" t="s">
        <v>176</v>
      </c>
      <c r="I60" s="79"/>
      <c r="J60" s="79"/>
      <c r="K60" s="79"/>
      <c r="L60" s="79"/>
      <c r="M60" s="79"/>
      <c r="N60" s="79"/>
      <c r="O60" s="79"/>
      <c r="P60" s="79"/>
      <c r="Q60" s="79"/>
      <c r="R60" s="79"/>
      <c r="S60" s="79">
        <f t="shared" si="0"/>
        <v>0</v>
      </c>
      <c r="T60" s="83"/>
    </row>
    <row r="61" spans="1:20" s="13" customFormat="1" ht="109.5" customHeight="1" x14ac:dyDescent="0.2">
      <c r="A61" s="35" t="s">
        <v>169</v>
      </c>
      <c r="B61" s="29"/>
      <c r="C61" s="69">
        <v>24.95</v>
      </c>
      <c r="D61" s="69">
        <f t="shared" si="1"/>
        <v>13.7225</v>
      </c>
      <c r="E61" s="83" t="s">
        <v>174</v>
      </c>
      <c r="F61" s="45">
        <v>231525</v>
      </c>
      <c r="G61" s="45">
        <v>7591</v>
      </c>
      <c r="H61" s="45" t="s">
        <v>177</v>
      </c>
      <c r="I61" s="79"/>
      <c r="J61" s="79"/>
      <c r="K61" s="79"/>
      <c r="L61" s="79"/>
      <c r="M61" s="79"/>
      <c r="N61" s="79"/>
      <c r="O61" s="79"/>
      <c r="P61" s="79"/>
      <c r="Q61" s="79"/>
      <c r="R61" s="79"/>
      <c r="S61" s="79">
        <f t="shared" si="0"/>
        <v>0</v>
      </c>
      <c r="T61" s="83"/>
    </row>
    <row r="62" spans="1:20" s="13" customFormat="1" ht="109.5" customHeight="1" x14ac:dyDescent="0.2">
      <c r="A62" s="35" t="s">
        <v>170</v>
      </c>
      <c r="B62" s="29"/>
      <c r="C62" s="69">
        <v>54.95</v>
      </c>
      <c r="D62" s="69">
        <f t="shared" si="1"/>
        <v>30.222500000000004</v>
      </c>
      <c r="E62" s="83" t="s">
        <v>178</v>
      </c>
      <c r="F62" s="45">
        <v>231526</v>
      </c>
      <c r="G62" s="45">
        <v>9439</v>
      </c>
      <c r="H62" s="45" t="s">
        <v>176</v>
      </c>
      <c r="I62" s="79"/>
      <c r="J62" s="79"/>
      <c r="K62" s="79"/>
      <c r="L62" s="79"/>
      <c r="M62" s="79"/>
      <c r="N62" s="79"/>
      <c r="O62" s="79"/>
      <c r="P62" s="79"/>
      <c r="Q62" s="79"/>
      <c r="R62" s="79"/>
      <c r="S62" s="79">
        <f t="shared" si="0"/>
        <v>0</v>
      </c>
      <c r="T62" s="83"/>
    </row>
    <row r="63" spans="1:20" s="13" customFormat="1" ht="109.5" customHeight="1" x14ac:dyDescent="0.2">
      <c r="A63" s="35" t="s">
        <v>171</v>
      </c>
      <c r="B63" s="29"/>
      <c r="C63" s="69">
        <v>54.95</v>
      </c>
      <c r="D63" s="69">
        <f t="shared" si="1"/>
        <v>30.222500000000004</v>
      </c>
      <c r="E63" s="83" t="s">
        <v>178</v>
      </c>
      <c r="F63" s="45">
        <v>231526</v>
      </c>
      <c r="G63" s="45">
        <v>9440</v>
      </c>
      <c r="H63" s="45" t="s">
        <v>177</v>
      </c>
      <c r="I63" s="79"/>
      <c r="J63" s="79"/>
      <c r="K63" s="79"/>
      <c r="L63" s="79"/>
      <c r="M63" s="79"/>
      <c r="N63" s="79"/>
      <c r="O63" s="79"/>
      <c r="P63" s="79"/>
      <c r="Q63" s="79"/>
      <c r="R63" s="79"/>
      <c r="S63" s="79">
        <f t="shared" si="0"/>
        <v>0</v>
      </c>
      <c r="T63" s="83"/>
    </row>
    <row r="64" spans="1:20" s="13" customFormat="1" ht="109.5" customHeight="1" x14ac:dyDescent="0.2">
      <c r="A64" s="35" t="s">
        <v>172</v>
      </c>
      <c r="B64" s="29"/>
      <c r="C64" s="69">
        <v>89.95</v>
      </c>
      <c r="D64" s="69">
        <f t="shared" si="1"/>
        <v>49.472500000000004</v>
      </c>
      <c r="E64" s="83" t="s">
        <v>179</v>
      </c>
      <c r="F64" s="45">
        <v>231527</v>
      </c>
      <c r="G64" s="45">
        <v>6373</v>
      </c>
      <c r="H64" s="45" t="s">
        <v>176</v>
      </c>
      <c r="I64" s="79"/>
      <c r="J64" s="79"/>
      <c r="K64" s="79"/>
      <c r="L64" s="79"/>
      <c r="M64" s="79"/>
      <c r="N64" s="79"/>
      <c r="O64" s="79"/>
      <c r="P64" s="79"/>
      <c r="Q64" s="79"/>
      <c r="R64" s="79"/>
      <c r="S64" s="79">
        <f t="shared" si="0"/>
        <v>0</v>
      </c>
      <c r="T64" s="83"/>
    </row>
    <row r="65" spans="1:20" s="13" customFormat="1" ht="109.5" customHeight="1" x14ac:dyDescent="0.2">
      <c r="A65" s="35" t="s">
        <v>173</v>
      </c>
      <c r="B65" s="29"/>
      <c r="C65" s="69">
        <v>89.95</v>
      </c>
      <c r="D65" s="69">
        <f t="shared" ref="D65:D69" si="2">C65*0.55</f>
        <v>49.472500000000004</v>
      </c>
      <c r="E65" s="83" t="s">
        <v>179</v>
      </c>
      <c r="F65" s="45">
        <v>231527</v>
      </c>
      <c r="G65" s="45">
        <v>6384</v>
      </c>
      <c r="H65" s="45" t="s">
        <v>177</v>
      </c>
      <c r="I65" s="79"/>
      <c r="J65" s="79"/>
      <c r="K65" s="79"/>
      <c r="L65" s="79"/>
      <c r="M65" s="79"/>
      <c r="N65" s="79"/>
      <c r="O65" s="79"/>
      <c r="P65" s="79"/>
      <c r="Q65" s="79"/>
      <c r="R65" s="79"/>
      <c r="S65" s="79">
        <f t="shared" si="0"/>
        <v>0</v>
      </c>
      <c r="T65" s="83"/>
    </row>
    <row r="66" spans="1:20" s="13" customFormat="1" ht="109.5" customHeight="1" x14ac:dyDescent="0.2">
      <c r="A66" s="35"/>
      <c r="B66" s="29"/>
      <c r="C66" s="69"/>
      <c r="D66" s="69">
        <f t="shared" si="2"/>
        <v>0</v>
      </c>
      <c r="E66" s="83"/>
      <c r="F66" s="45"/>
      <c r="G66" s="45"/>
      <c r="H66" s="45"/>
      <c r="I66" s="79"/>
      <c r="J66" s="79"/>
      <c r="K66" s="79"/>
      <c r="L66" s="79"/>
      <c r="M66" s="79"/>
      <c r="N66" s="79"/>
      <c r="O66" s="79"/>
      <c r="P66" s="79"/>
      <c r="Q66" s="79"/>
      <c r="R66" s="79"/>
      <c r="S66" s="79">
        <f t="shared" si="0"/>
        <v>0</v>
      </c>
      <c r="T66" s="83"/>
    </row>
    <row r="67" spans="1:20" s="13" customFormat="1" ht="109.5" customHeight="1" x14ac:dyDescent="0.2">
      <c r="A67" s="35"/>
      <c r="B67" s="29"/>
      <c r="C67" s="69"/>
      <c r="D67" s="69">
        <f t="shared" si="2"/>
        <v>0</v>
      </c>
      <c r="E67" s="83"/>
      <c r="F67" s="45"/>
      <c r="G67" s="45"/>
      <c r="H67" s="45"/>
      <c r="I67" s="79"/>
      <c r="J67" s="79"/>
      <c r="K67" s="79"/>
      <c r="L67" s="79"/>
      <c r="M67" s="79"/>
      <c r="N67" s="79"/>
      <c r="O67" s="79"/>
      <c r="P67" s="79"/>
      <c r="Q67" s="79"/>
      <c r="R67" s="79"/>
      <c r="S67" s="79">
        <f t="shared" si="0"/>
        <v>0</v>
      </c>
      <c r="T67" s="83"/>
    </row>
    <row r="68" spans="1:20" s="13" customFormat="1" ht="109.5" customHeight="1" x14ac:dyDescent="0.2">
      <c r="A68" s="35"/>
      <c r="B68" s="29"/>
      <c r="C68" s="69"/>
      <c r="D68" s="69">
        <f t="shared" si="2"/>
        <v>0</v>
      </c>
      <c r="E68" s="83"/>
      <c r="F68" s="45"/>
      <c r="G68" s="45"/>
      <c r="H68" s="45"/>
      <c r="I68" s="79"/>
      <c r="J68" s="79"/>
      <c r="K68" s="79"/>
      <c r="L68" s="79"/>
      <c r="M68" s="79"/>
      <c r="N68" s="79"/>
      <c r="O68" s="79"/>
      <c r="P68" s="79"/>
      <c r="Q68" s="79"/>
      <c r="R68" s="79"/>
      <c r="S68" s="79">
        <f t="shared" si="0"/>
        <v>0</v>
      </c>
      <c r="T68" s="83"/>
    </row>
    <row r="69" spans="1:20" s="13" customFormat="1" ht="109.5" customHeight="1" x14ac:dyDescent="0.2">
      <c r="A69" s="35"/>
      <c r="B69" s="29"/>
      <c r="C69" s="69"/>
      <c r="D69" s="69">
        <f t="shared" si="2"/>
        <v>0</v>
      </c>
      <c r="E69" s="83"/>
      <c r="F69" s="45"/>
      <c r="G69" s="45"/>
      <c r="H69" s="45"/>
      <c r="I69" s="79"/>
      <c r="J69" s="79"/>
      <c r="K69" s="79"/>
      <c r="L69" s="79"/>
      <c r="M69" s="79"/>
      <c r="N69" s="79"/>
      <c r="O69" s="79"/>
      <c r="P69" s="79"/>
      <c r="Q69" s="79"/>
      <c r="R69" s="79"/>
      <c r="S69" s="79">
        <f t="shared" si="0"/>
        <v>0</v>
      </c>
      <c r="T69" s="83"/>
    </row>
  </sheetData>
  <sheetProtection algorithmName="SHA-512" hashValue="YUDTIf43eomM5zBw/iECtRC7LRe92tQOfS7vvQ2V2ZqdKMbir004EvGC0+2B2sgbEueQ0Ir7wZ6LEHkPBIMK9w==" saltValue="USsBMyp5WSdopO/ndh1HkQ==" spinCount="100000" sheet="1" objects="1" scenarios="1"/>
  <mergeCells count="11">
    <mergeCell ref="A1:T1"/>
    <mergeCell ref="A5:A6"/>
    <mergeCell ref="B5:B6"/>
    <mergeCell ref="C5:C6"/>
    <mergeCell ref="D5:D6"/>
    <mergeCell ref="E5:E6"/>
    <mergeCell ref="F5:F6"/>
    <mergeCell ref="G5:G6"/>
    <mergeCell ref="H5:H6"/>
    <mergeCell ref="S5:S6"/>
    <mergeCell ref="T5:T6"/>
  </mergeCells>
  <phoneticPr fontId="3" type="noConversion"/>
  <pageMargins left="0.78740157499999996" right="0.78740157499999996" top="0.984251969" bottom="0.984251969" header="0.4921259845" footer="0.4921259845"/>
  <headerFooter alignWithMargins="0"/>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DE910745-86B7-44DE-8B5A-B18ED9C00D2F}">
          <x14:formula1>
            <xm:f>Dropdowns!$C$6:$C$7</xm:f>
          </x14:formula1>
          <xm:sqref>I7:R69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70006-1B9A-42C0-9A77-C092E5B7FD10}">
  <sheetPr>
    <tabColor theme="3" tint="0.79998168889431442"/>
  </sheetPr>
  <dimension ref="A1:Y66"/>
  <sheetViews>
    <sheetView view="pageBreakPreview" topLeftCell="D1" zoomScaleNormal="115" zoomScaleSheetLayoutView="100" workbookViewId="0">
      <selection activeCell="I15" sqref="I15"/>
    </sheetView>
  </sheetViews>
  <sheetFormatPr baseColWidth="10" defaultRowHeight="12.75" x14ac:dyDescent="0.2"/>
  <cols>
    <col min="1" max="1" width="4.5703125" customWidth="1"/>
    <col min="2" max="2" width="10.7109375" customWidth="1"/>
    <col min="3" max="3" width="25.7109375" customWidth="1"/>
    <col min="4" max="5" width="14.5703125" customWidth="1"/>
    <col min="6" max="6" width="16.28515625" customWidth="1"/>
    <col min="7" max="7" width="10.28515625" customWidth="1"/>
    <col min="8" max="17" width="13.42578125" customWidth="1"/>
    <col min="18" max="18" width="13.7109375" customWidth="1"/>
    <col min="19" max="22" width="13.85546875" customWidth="1"/>
    <col min="23" max="23" width="9.5703125" customWidth="1"/>
    <col min="24" max="25" width="17.5703125" customWidth="1"/>
    <col min="28" max="28" width="27.42578125" bestFit="1" customWidth="1"/>
    <col min="29" max="29" width="19.140625" bestFit="1" customWidth="1"/>
    <col min="30" max="30" width="27.42578125" bestFit="1" customWidth="1"/>
    <col min="31" max="31" width="19.5703125" bestFit="1" customWidth="1"/>
    <col min="32" max="32" width="22" bestFit="1" customWidth="1"/>
    <col min="33" max="33" width="18.140625" bestFit="1" customWidth="1"/>
  </cols>
  <sheetData>
    <row r="1" spans="1:25" ht="69.75" customHeight="1" x14ac:dyDescent="0.2">
      <c r="A1" s="265" t="s">
        <v>26</v>
      </c>
      <c r="B1" s="265"/>
      <c r="C1" s="265"/>
      <c r="D1" s="265"/>
      <c r="E1" s="265"/>
      <c r="F1" s="265"/>
      <c r="G1" s="265"/>
      <c r="H1" s="265"/>
      <c r="I1" s="265"/>
      <c r="J1" s="265"/>
      <c r="K1" s="265"/>
      <c r="L1" s="265"/>
      <c r="M1" s="265"/>
      <c r="N1" s="265"/>
      <c r="O1" s="265"/>
      <c r="P1" s="265"/>
      <c r="Q1" s="265"/>
      <c r="R1" s="265"/>
      <c r="S1" s="265"/>
      <c r="T1" s="265"/>
      <c r="U1" s="265"/>
      <c r="V1" s="265"/>
      <c r="W1" s="265"/>
    </row>
    <row r="2" spans="1:25" ht="11.25" customHeight="1" thickBot="1" x14ac:dyDescent="0.3">
      <c r="C2" s="26"/>
      <c r="D2" s="26"/>
      <c r="E2" s="26"/>
      <c r="F2" s="26"/>
      <c r="G2" s="26"/>
      <c r="H2" s="26"/>
      <c r="I2" s="26"/>
      <c r="J2" s="26"/>
    </row>
    <row r="3" spans="1:25" s="13" customFormat="1" ht="18" customHeight="1" x14ac:dyDescent="0.2">
      <c r="A3" s="19" t="s">
        <v>18</v>
      </c>
      <c r="B3" s="20"/>
      <c r="C3" s="263"/>
      <c r="D3" s="264"/>
      <c r="E3" s="21"/>
      <c r="F3" s="22" t="s">
        <v>12</v>
      </c>
      <c r="G3" s="260"/>
      <c r="H3" s="261"/>
      <c r="I3" s="41" t="s">
        <v>44</v>
      </c>
      <c r="J3" s="241"/>
      <c r="K3" s="242"/>
      <c r="L3" s="242"/>
      <c r="M3" s="242"/>
      <c r="N3" s="242"/>
      <c r="O3" s="242"/>
      <c r="P3" s="242"/>
      <c r="Q3" s="242"/>
      <c r="R3" s="242"/>
      <c r="S3" s="242"/>
      <c r="T3" s="242"/>
      <c r="U3" s="242"/>
      <c r="V3" s="242"/>
      <c r="W3" s="243"/>
    </row>
    <row r="4" spans="1:25" s="13" customFormat="1" ht="18" customHeight="1" x14ac:dyDescent="0.2">
      <c r="A4" s="255" t="s">
        <v>11</v>
      </c>
      <c r="B4" s="256"/>
      <c r="C4" s="262"/>
      <c r="D4" s="262"/>
      <c r="E4" s="23"/>
      <c r="F4" s="24" t="s">
        <v>17</v>
      </c>
      <c r="G4" s="266"/>
      <c r="H4" s="267"/>
      <c r="I4" s="27"/>
      <c r="J4" s="244"/>
      <c r="K4" s="244"/>
      <c r="L4" s="244"/>
      <c r="M4" s="244"/>
      <c r="N4" s="244"/>
      <c r="O4" s="244"/>
      <c r="P4" s="244"/>
      <c r="Q4" s="244"/>
      <c r="R4" s="244"/>
      <c r="S4" s="244"/>
      <c r="T4" s="244"/>
      <c r="U4" s="244"/>
      <c r="V4" s="244"/>
      <c r="W4" s="245"/>
    </row>
    <row r="5" spans="1:25" s="13" customFormat="1" ht="18" customHeight="1" thickBot="1" x14ac:dyDescent="0.25">
      <c r="A5" s="257" t="s">
        <v>20</v>
      </c>
      <c r="B5" s="258"/>
      <c r="C5" s="259"/>
      <c r="D5" s="259"/>
      <c r="E5" s="25"/>
      <c r="F5" s="25"/>
      <c r="G5" s="25"/>
      <c r="H5" s="43"/>
      <c r="I5" s="28"/>
      <c r="J5" s="246"/>
      <c r="K5" s="246"/>
      <c r="L5" s="246"/>
      <c r="M5" s="246"/>
      <c r="N5" s="246"/>
      <c r="O5" s="246"/>
      <c r="P5" s="246"/>
      <c r="Q5" s="246"/>
      <c r="R5" s="246"/>
      <c r="S5" s="246"/>
      <c r="T5" s="246"/>
      <c r="U5" s="246"/>
      <c r="V5" s="246"/>
      <c r="W5" s="247"/>
    </row>
    <row r="6" spans="1:25" ht="10.5" customHeight="1" thickBot="1" x14ac:dyDescent="0.25">
      <c r="C6" s="3"/>
      <c r="D6" s="3"/>
      <c r="E6" s="2"/>
      <c r="F6" s="4"/>
      <c r="G6" s="4"/>
    </row>
    <row r="7" spans="1:25" s="13" customFormat="1" ht="47.25" customHeight="1" x14ac:dyDescent="0.2">
      <c r="C7" s="14"/>
      <c r="D7" s="14"/>
      <c r="E7" s="15"/>
      <c r="F7" s="248" t="s">
        <v>66</v>
      </c>
      <c r="G7" s="249"/>
      <c r="H7" s="251"/>
      <c r="I7" s="252"/>
      <c r="J7" s="251"/>
      <c r="K7" s="252"/>
      <c r="L7" s="251"/>
      <c r="M7" s="252"/>
      <c r="N7" s="251"/>
      <c r="O7" s="252"/>
      <c r="P7" s="251"/>
      <c r="Q7" s="252"/>
      <c r="R7" s="16"/>
      <c r="S7" s="16"/>
      <c r="T7" s="16"/>
      <c r="U7" s="16"/>
      <c r="V7" s="16"/>
      <c r="W7" s="16"/>
    </row>
    <row r="8" spans="1:25" s="13" customFormat="1" ht="21.75" customHeight="1" x14ac:dyDescent="0.2">
      <c r="C8" s="14"/>
      <c r="D8" s="14"/>
      <c r="E8" s="15"/>
      <c r="F8" s="248" t="s">
        <v>115</v>
      </c>
      <c r="G8" s="249"/>
      <c r="H8" s="253" t="str">
        <f>IF(H7="","",VLOOKUP(H$7,Produktkatalog!$A$7:$T$69,8,FALSE))</f>
        <v/>
      </c>
      <c r="I8" s="254"/>
      <c r="J8" s="253" t="str">
        <f>IF(J7="","",VLOOKUP(J$7,Produktkatalog!$A$7:$T$69,8,FALSE))</f>
        <v/>
      </c>
      <c r="K8" s="254"/>
      <c r="L8" s="253" t="str">
        <f>IF(L7="","",VLOOKUP(L$7,Produktkatalog!$A$7:$T$69,8,FALSE))</f>
        <v/>
      </c>
      <c r="M8" s="254"/>
      <c r="N8" s="253" t="str">
        <f>IF(N7="","",VLOOKUP(N$7,Produktkatalog!$A$7:$T$69,8,FALSE))</f>
        <v/>
      </c>
      <c r="O8" s="254"/>
      <c r="P8" s="253" t="str">
        <f>IF(P7="","",VLOOKUP(P$7,Produktkatalog!$A$7:$T$69,8,FALSE))</f>
        <v/>
      </c>
      <c r="Q8" s="254"/>
      <c r="R8" s="16"/>
      <c r="S8" s="16"/>
      <c r="T8" s="16"/>
      <c r="U8" s="16"/>
      <c r="V8" s="16"/>
      <c r="W8" s="16"/>
    </row>
    <row r="9" spans="1:25" s="13" customFormat="1" ht="34.5" customHeight="1" x14ac:dyDescent="0.2">
      <c r="C9" s="14"/>
      <c r="D9" s="14"/>
      <c r="E9" s="15"/>
      <c r="F9" s="273" t="s">
        <v>182</v>
      </c>
      <c r="G9" s="274"/>
      <c r="H9" s="275"/>
      <c r="I9" s="276"/>
      <c r="J9" s="275"/>
      <c r="K9" s="276"/>
      <c r="L9" s="275"/>
      <c r="M9" s="276"/>
      <c r="N9" s="275"/>
      <c r="O9" s="276"/>
      <c r="P9" s="275"/>
      <c r="Q9" s="276"/>
      <c r="R9" s="16"/>
      <c r="S9" s="16"/>
      <c r="T9" s="16"/>
      <c r="U9" s="16"/>
      <c r="V9" s="16"/>
      <c r="W9" s="16"/>
    </row>
    <row r="10" spans="1:25" s="13" customFormat="1" ht="40.5" customHeight="1" x14ac:dyDescent="0.2">
      <c r="B10" s="271" t="s">
        <v>7</v>
      </c>
      <c r="C10" s="272"/>
      <c r="D10" s="271" t="s">
        <v>8</v>
      </c>
      <c r="E10" s="272"/>
      <c r="F10" s="17" t="s">
        <v>65</v>
      </c>
      <c r="G10" s="18" t="s">
        <v>27</v>
      </c>
      <c r="H10" s="36" t="s">
        <v>19</v>
      </c>
      <c r="I10" s="37" t="s">
        <v>21</v>
      </c>
      <c r="J10" s="36" t="s">
        <v>19</v>
      </c>
      <c r="K10" s="37" t="s">
        <v>21</v>
      </c>
      <c r="L10" s="36" t="s">
        <v>19</v>
      </c>
      <c r="M10" s="37" t="s">
        <v>21</v>
      </c>
      <c r="N10" s="36" t="s">
        <v>19</v>
      </c>
      <c r="O10" s="37" t="s">
        <v>21</v>
      </c>
      <c r="P10" s="36" t="s">
        <v>19</v>
      </c>
      <c r="Q10" s="37" t="s">
        <v>21</v>
      </c>
      <c r="R10" s="227" t="s">
        <v>79</v>
      </c>
      <c r="S10" s="228"/>
      <c r="T10" s="228"/>
      <c r="U10" s="229"/>
      <c r="V10" s="18" t="s">
        <v>23</v>
      </c>
      <c r="W10" s="17" t="s">
        <v>28</v>
      </c>
      <c r="Y10" s="16"/>
    </row>
    <row r="11" spans="1:25" ht="27.75" customHeight="1" x14ac:dyDescent="0.3">
      <c r="A11" s="7">
        <v>1</v>
      </c>
      <c r="B11" s="268"/>
      <c r="C11" s="269"/>
      <c r="D11" s="268"/>
      <c r="E11" s="269"/>
      <c r="F11" s="90"/>
      <c r="G11" s="91"/>
      <c r="H11" s="92"/>
      <c r="I11" s="38" t="str">
        <f>IF(H11="","",VLOOKUP(H$7,Produktkatalog!$A$7:$T$69,4,FALSE)+$H$9)</f>
        <v/>
      </c>
      <c r="J11" s="92"/>
      <c r="K11" s="38" t="str">
        <f>IF(J11="","",VLOOKUP(J$7,Produktkatalog!$A$7:$T$69,4,FALSE)+$J$9)</f>
        <v/>
      </c>
      <c r="L11" s="92"/>
      <c r="M11" s="38" t="str">
        <f>IF(L11="","",VLOOKUP(L$7,Produktkatalog!$A$7:$T$69,4,FALSE)+$L$9)</f>
        <v/>
      </c>
      <c r="N11" s="92"/>
      <c r="O11" s="38" t="str">
        <f>IF(N11="","",VLOOKUP(N$7,Produktkatalog!$A$7:$T$69,4,FALSE)+$N$9)</f>
        <v/>
      </c>
      <c r="P11" s="92"/>
      <c r="Q11" s="38" t="str">
        <f>IF(P11="","",VLOOKUP(P$7,Produktkatalog!$A$7:$T$69,4,FALSE)+$P$9)</f>
        <v/>
      </c>
      <c r="R11" s="221"/>
      <c r="S11" s="222"/>
      <c r="T11" s="222"/>
      <c r="U11" s="223"/>
      <c r="V11" s="10">
        <f t="shared" ref="V11:V40" si="0">SUM(H11:Q11)</f>
        <v>0</v>
      </c>
      <c r="W11" s="94" t="s">
        <v>38</v>
      </c>
      <c r="Y11" s="8"/>
    </row>
    <row r="12" spans="1:25" ht="27" customHeight="1" x14ac:dyDescent="0.3">
      <c r="A12" s="7">
        <v>2</v>
      </c>
      <c r="B12" s="268"/>
      <c r="C12" s="269"/>
      <c r="D12" s="268"/>
      <c r="E12" s="269"/>
      <c r="F12" s="90"/>
      <c r="G12" s="91"/>
      <c r="H12" s="92"/>
      <c r="I12" s="38" t="str">
        <f>IF(H12="","",VLOOKUP(H$7,Produktkatalog!$A$7:$T$69,4,FALSE)+$H$9)</f>
        <v/>
      </c>
      <c r="J12" s="92"/>
      <c r="K12" s="38" t="str">
        <f>IF(J12="","",VLOOKUP(J$7,Produktkatalog!$A$7:$T$69,4,FALSE)+$J$9)</f>
        <v/>
      </c>
      <c r="L12" s="92"/>
      <c r="M12" s="38" t="str">
        <f>IF(L12="","",VLOOKUP(L$7,Produktkatalog!$A$7:$T$69,4,FALSE)+$L$9)</f>
        <v/>
      </c>
      <c r="N12" s="92"/>
      <c r="O12" s="38" t="str">
        <f>IF(N12="","",VLOOKUP(N$7,Produktkatalog!$A$7:$T$69,4,FALSE)+$N$9)</f>
        <v/>
      </c>
      <c r="P12" s="92"/>
      <c r="Q12" s="38" t="str">
        <f>IF(P12="","",VLOOKUP(P$7,Produktkatalog!$A$7:$T$69,4,FALSE)+$P$9)</f>
        <v/>
      </c>
      <c r="R12" s="221"/>
      <c r="S12" s="222"/>
      <c r="T12" s="222"/>
      <c r="U12" s="223"/>
      <c r="V12" s="10">
        <f t="shared" si="0"/>
        <v>0</v>
      </c>
      <c r="W12" s="94" t="s">
        <v>38</v>
      </c>
      <c r="Y12" s="8"/>
    </row>
    <row r="13" spans="1:25" ht="27" customHeight="1" x14ac:dyDescent="0.3">
      <c r="A13" s="7">
        <v>3</v>
      </c>
      <c r="B13" s="268"/>
      <c r="C13" s="269"/>
      <c r="D13" s="268"/>
      <c r="E13" s="269"/>
      <c r="F13" s="90"/>
      <c r="G13" s="91"/>
      <c r="H13" s="92"/>
      <c r="I13" s="38" t="str">
        <f>IF(H13="","",VLOOKUP(H$7,Produktkatalog!$A$7:$T$69,4,FALSE)+$H$9)</f>
        <v/>
      </c>
      <c r="J13" s="92"/>
      <c r="K13" s="38" t="str">
        <f>IF(J13="","",VLOOKUP(J$7,Produktkatalog!$A$7:$T$69,4,FALSE)+$J$9)</f>
        <v/>
      </c>
      <c r="L13" s="92"/>
      <c r="M13" s="38" t="str">
        <f>IF(L13="","",VLOOKUP(L$7,Produktkatalog!$A$7:$T$69,4,FALSE)+$L$9)</f>
        <v/>
      </c>
      <c r="N13" s="92"/>
      <c r="O13" s="38" t="str">
        <f>IF(N13="","",VLOOKUP(N$7,Produktkatalog!$A$7:$T$69,4,FALSE)+$N$9)</f>
        <v/>
      </c>
      <c r="P13" s="92"/>
      <c r="Q13" s="38" t="str">
        <f>IF(P13="","",VLOOKUP(P$7,Produktkatalog!$A$7:$T$69,4,FALSE)+$P$9)</f>
        <v/>
      </c>
      <c r="R13" s="221"/>
      <c r="S13" s="222"/>
      <c r="T13" s="222"/>
      <c r="U13" s="223"/>
      <c r="V13" s="10">
        <f t="shared" si="0"/>
        <v>0</v>
      </c>
      <c r="W13" s="94" t="s">
        <v>38</v>
      </c>
    </row>
    <row r="14" spans="1:25" ht="27" customHeight="1" x14ac:dyDescent="0.3">
      <c r="A14" s="7">
        <v>4</v>
      </c>
      <c r="B14" s="268"/>
      <c r="C14" s="269"/>
      <c r="D14" s="268"/>
      <c r="E14" s="269"/>
      <c r="F14" s="90"/>
      <c r="G14" s="91"/>
      <c r="H14" s="92"/>
      <c r="I14" s="38" t="str">
        <f>IF(H14="","",VLOOKUP(H$7,Produktkatalog!$A$7:$T$69,4,FALSE)+$H$9)</f>
        <v/>
      </c>
      <c r="J14" s="92"/>
      <c r="K14" s="38" t="str">
        <f>IF(J14="","",VLOOKUP(J$7,Produktkatalog!$A$7:$T$69,4,FALSE)+$J$9)</f>
        <v/>
      </c>
      <c r="L14" s="92"/>
      <c r="M14" s="38" t="str">
        <f>IF(L14="","",VLOOKUP(L$7,Produktkatalog!$A$7:$T$69,4,FALSE)+$L$9)</f>
        <v/>
      </c>
      <c r="N14" s="92"/>
      <c r="O14" s="38" t="str">
        <f>IF(N14="","",VLOOKUP(N$7,Produktkatalog!$A$7:$T$69,4,FALSE)+$N$9)</f>
        <v/>
      </c>
      <c r="P14" s="92"/>
      <c r="Q14" s="38" t="str">
        <f>IF(P14="","",VLOOKUP(P$7,Produktkatalog!$A$7:$T$69,4,FALSE)+$P$9)</f>
        <v/>
      </c>
      <c r="R14" s="221"/>
      <c r="S14" s="222"/>
      <c r="T14" s="222"/>
      <c r="U14" s="223"/>
      <c r="V14" s="10">
        <f t="shared" si="0"/>
        <v>0</v>
      </c>
      <c r="W14" s="94" t="s">
        <v>38</v>
      </c>
    </row>
    <row r="15" spans="1:25" ht="27" customHeight="1" x14ac:dyDescent="0.3">
      <c r="A15" s="7">
        <v>5</v>
      </c>
      <c r="B15" s="268"/>
      <c r="C15" s="269"/>
      <c r="D15" s="268"/>
      <c r="E15" s="269"/>
      <c r="F15" s="90"/>
      <c r="G15" s="91"/>
      <c r="H15" s="92"/>
      <c r="I15" s="38" t="str">
        <f>IF(H15="","",VLOOKUP(H$7,Produktkatalog!$A$7:$T$69,4,FALSE)+$H$9)</f>
        <v/>
      </c>
      <c r="J15" s="92"/>
      <c r="K15" s="38" t="str">
        <f>IF(J15="","",VLOOKUP(J$7,Produktkatalog!$A$7:$T$69,4,FALSE)+$J$9)</f>
        <v/>
      </c>
      <c r="L15" s="92"/>
      <c r="M15" s="38" t="str">
        <f>IF(L15="","",VLOOKUP(L$7,Produktkatalog!$A$7:$T$69,4,FALSE)+$L$9)</f>
        <v/>
      </c>
      <c r="N15" s="92"/>
      <c r="O15" s="38" t="str">
        <f>IF(N15="","",VLOOKUP(N$7,Produktkatalog!$A$7:$T$69,4,FALSE)+$N$9)</f>
        <v/>
      </c>
      <c r="P15" s="92"/>
      <c r="Q15" s="38" t="str">
        <f>IF(P15="","",VLOOKUP(P$7,Produktkatalog!$A$7:$T$69,4,FALSE)+$P$9)</f>
        <v/>
      </c>
      <c r="R15" s="221"/>
      <c r="S15" s="222"/>
      <c r="T15" s="222"/>
      <c r="U15" s="223"/>
      <c r="V15" s="10">
        <f t="shared" si="0"/>
        <v>0</v>
      </c>
      <c r="W15" s="94" t="s">
        <v>38</v>
      </c>
    </row>
    <row r="16" spans="1:25" ht="27" customHeight="1" x14ac:dyDescent="0.3">
      <c r="A16" s="7">
        <v>6</v>
      </c>
      <c r="B16" s="268"/>
      <c r="C16" s="269"/>
      <c r="D16" s="268"/>
      <c r="E16" s="269"/>
      <c r="F16" s="90"/>
      <c r="G16" s="91"/>
      <c r="H16" s="92"/>
      <c r="I16" s="38" t="str">
        <f>IF(H16="","",VLOOKUP(H$7,Produktkatalog!$A$7:$T$69,4,FALSE)+$H$9)</f>
        <v/>
      </c>
      <c r="J16" s="92"/>
      <c r="K16" s="38" t="str">
        <f>IF(J16="","",VLOOKUP(J$7,Produktkatalog!$A$7:$T$69,4,FALSE)+$J$9)</f>
        <v/>
      </c>
      <c r="L16" s="92"/>
      <c r="M16" s="38" t="str">
        <f>IF(L16="","",VLOOKUP(L$7,Produktkatalog!$A$7:$T$69,4,FALSE)+$L$9)</f>
        <v/>
      </c>
      <c r="N16" s="92"/>
      <c r="O16" s="38" t="str">
        <f>IF(N16="","",VLOOKUP(N$7,Produktkatalog!$A$7:$T$69,4,FALSE)+$N$9)</f>
        <v/>
      </c>
      <c r="P16" s="92"/>
      <c r="Q16" s="38" t="str">
        <f>IF(P16="","",VLOOKUP(P$7,Produktkatalog!$A$7:$T$69,4,FALSE)+$P$9)</f>
        <v/>
      </c>
      <c r="R16" s="221"/>
      <c r="S16" s="222"/>
      <c r="T16" s="222"/>
      <c r="U16" s="223"/>
      <c r="V16" s="10">
        <f t="shared" si="0"/>
        <v>0</v>
      </c>
      <c r="W16" s="94" t="s">
        <v>38</v>
      </c>
    </row>
    <row r="17" spans="1:23" ht="27" customHeight="1" x14ac:dyDescent="0.3">
      <c r="A17" s="7">
        <v>7</v>
      </c>
      <c r="B17" s="268"/>
      <c r="C17" s="269"/>
      <c r="D17" s="268"/>
      <c r="E17" s="269"/>
      <c r="F17" s="90"/>
      <c r="G17" s="91"/>
      <c r="H17" s="92"/>
      <c r="I17" s="38" t="str">
        <f>IF(H17="","",VLOOKUP(H$7,Produktkatalog!$A$7:$T$69,4,FALSE)+$H$9)</f>
        <v/>
      </c>
      <c r="J17" s="92"/>
      <c r="K17" s="38" t="str">
        <f>IF(J17="","",VLOOKUP(J$7,Produktkatalog!$A$7:$T$69,4,FALSE)+$J$9)</f>
        <v/>
      </c>
      <c r="L17" s="92"/>
      <c r="M17" s="38" t="str">
        <f>IF(L17="","",VLOOKUP(L$7,Produktkatalog!$A$7:$T$69,4,FALSE)+$L$9)</f>
        <v/>
      </c>
      <c r="N17" s="92"/>
      <c r="O17" s="38" t="str">
        <f>IF(N17="","",VLOOKUP(N$7,Produktkatalog!$A$7:$T$69,4,FALSE)+$N$9)</f>
        <v/>
      </c>
      <c r="P17" s="92"/>
      <c r="Q17" s="38" t="str">
        <f>IF(P17="","",VLOOKUP(P$7,Produktkatalog!$A$7:$T$69,4,FALSE)+$P$9)</f>
        <v/>
      </c>
      <c r="R17" s="221"/>
      <c r="S17" s="222"/>
      <c r="T17" s="222"/>
      <c r="U17" s="223"/>
      <c r="V17" s="10">
        <f t="shared" si="0"/>
        <v>0</v>
      </c>
      <c r="W17" s="94" t="s">
        <v>38</v>
      </c>
    </row>
    <row r="18" spans="1:23" ht="27" customHeight="1" x14ac:dyDescent="0.3">
      <c r="A18" s="7">
        <v>8</v>
      </c>
      <c r="B18" s="268"/>
      <c r="C18" s="269"/>
      <c r="D18" s="268"/>
      <c r="E18" s="269"/>
      <c r="F18" s="90"/>
      <c r="G18" s="91"/>
      <c r="H18" s="92"/>
      <c r="I18" s="38" t="str">
        <f>IF(H18="","",VLOOKUP(H$7,Produktkatalog!$A$7:$T$69,4,FALSE)+$H$9)</f>
        <v/>
      </c>
      <c r="J18" s="92"/>
      <c r="K18" s="38" t="str">
        <f>IF(J18="","",VLOOKUP(J$7,Produktkatalog!$A$7:$T$69,4,FALSE)+$J$9)</f>
        <v/>
      </c>
      <c r="L18" s="92"/>
      <c r="M18" s="38" t="str">
        <f>IF(L18="","",VLOOKUP(L$7,Produktkatalog!$A$7:$T$69,4,FALSE)+$L$9)</f>
        <v/>
      </c>
      <c r="N18" s="92"/>
      <c r="O18" s="38" t="str">
        <f>IF(N18="","",VLOOKUP(N$7,Produktkatalog!$A$7:$T$69,4,FALSE)+$N$9)</f>
        <v/>
      </c>
      <c r="P18" s="92"/>
      <c r="Q18" s="38" t="str">
        <f>IF(P18="","",VLOOKUP(P$7,Produktkatalog!$A$7:$T$69,4,FALSE)+$P$9)</f>
        <v/>
      </c>
      <c r="R18" s="221"/>
      <c r="S18" s="222"/>
      <c r="T18" s="222"/>
      <c r="U18" s="223"/>
      <c r="V18" s="10">
        <f t="shared" si="0"/>
        <v>0</v>
      </c>
      <c r="W18" s="94" t="s">
        <v>38</v>
      </c>
    </row>
    <row r="19" spans="1:23" ht="27" customHeight="1" x14ac:dyDescent="0.3">
      <c r="A19" s="7">
        <v>9</v>
      </c>
      <c r="B19" s="268"/>
      <c r="C19" s="269"/>
      <c r="D19" s="268"/>
      <c r="E19" s="269"/>
      <c r="F19" s="90"/>
      <c r="G19" s="91"/>
      <c r="H19" s="92"/>
      <c r="I19" s="38" t="str">
        <f>IF(H19="","",VLOOKUP(H$7,Produktkatalog!$A$7:$T$69,4,FALSE)+$H$9)</f>
        <v/>
      </c>
      <c r="J19" s="92"/>
      <c r="K19" s="38" t="str">
        <f>IF(J19="","",VLOOKUP(J$7,Produktkatalog!$A$7:$T$69,4,FALSE)+$J$9)</f>
        <v/>
      </c>
      <c r="L19" s="92"/>
      <c r="M19" s="38" t="str">
        <f>IF(L19="","",VLOOKUP(L$7,Produktkatalog!$A$7:$T$69,4,FALSE)+$L$9)</f>
        <v/>
      </c>
      <c r="N19" s="92"/>
      <c r="O19" s="38" t="str">
        <f>IF(N19="","",VLOOKUP(N$7,Produktkatalog!$A$7:$T$69,4,FALSE)+$N$9)</f>
        <v/>
      </c>
      <c r="P19" s="92"/>
      <c r="Q19" s="38" t="str">
        <f>IF(P19="","",VLOOKUP(P$7,Produktkatalog!$A$7:$T$69,4,FALSE)+$P$9)</f>
        <v/>
      </c>
      <c r="R19" s="221"/>
      <c r="S19" s="222"/>
      <c r="T19" s="222"/>
      <c r="U19" s="223"/>
      <c r="V19" s="10">
        <f t="shared" si="0"/>
        <v>0</v>
      </c>
      <c r="W19" s="94" t="s">
        <v>38</v>
      </c>
    </row>
    <row r="20" spans="1:23" ht="27" customHeight="1" x14ac:dyDescent="0.3">
      <c r="A20" s="7">
        <v>10</v>
      </c>
      <c r="B20" s="268"/>
      <c r="C20" s="269"/>
      <c r="D20" s="268"/>
      <c r="E20" s="269"/>
      <c r="F20" s="90"/>
      <c r="G20" s="91"/>
      <c r="H20" s="92"/>
      <c r="I20" s="38" t="str">
        <f>IF(H20="","",VLOOKUP(H$7,Produktkatalog!$A$7:$T$69,4,FALSE)+$H$9)</f>
        <v/>
      </c>
      <c r="J20" s="92"/>
      <c r="K20" s="38" t="str">
        <f>IF(J20="","",VLOOKUP(J$7,Produktkatalog!$A$7:$T$69,4,FALSE)+$J$9)</f>
        <v/>
      </c>
      <c r="L20" s="92"/>
      <c r="M20" s="38" t="str">
        <f>IF(L20="","",VLOOKUP(L$7,Produktkatalog!$A$7:$T$69,4,FALSE)+$L$9)</f>
        <v/>
      </c>
      <c r="N20" s="92"/>
      <c r="O20" s="38" t="str">
        <f>IF(N20="","",VLOOKUP(N$7,Produktkatalog!$A$7:$T$69,4,FALSE)+$N$9)</f>
        <v/>
      </c>
      <c r="P20" s="92"/>
      <c r="Q20" s="38" t="str">
        <f>IF(P20="","",VLOOKUP(P$7,Produktkatalog!$A$7:$T$69,4,FALSE)+$P$9)</f>
        <v/>
      </c>
      <c r="R20" s="221"/>
      <c r="S20" s="222"/>
      <c r="T20" s="222"/>
      <c r="U20" s="223"/>
      <c r="V20" s="10">
        <f t="shared" si="0"/>
        <v>0</v>
      </c>
      <c r="W20" s="94" t="s">
        <v>38</v>
      </c>
    </row>
    <row r="21" spans="1:23" ht="27" customHeight="1" x14ac:dyDescent="0.3">
      <c r="A21" s="7">
        <v>11</v>
      </c>
      <c r="B21" s="268"/>
      <c r="C21" s="269"/>
      <c r="D21" s="268"/>
      <c r="E21" s="269"/>
      <c r="F21" s="90"/>
      <c r="G21" s="91"/>
      <c r="H21" s="92"/>
      <c r="I21" s="38" t="str">
        <f>IF(H21="","",VLOOKUP(H$7,Produktkatalog!$A$7:$T$69,4,FALSE)+$H$9)</f>
        <v/>
      </c>
      <c r="J21" s="92"/>
      <c r="K21" s="38" t="str">
        <f>IF(J21="","",VLOOKUP(J$7,Produktkatalog!$A$7:$T$69,4,FALSE)+$J$9)</f>
        <v/>
      </c>
      <c r="L21" s="92"/>
      <c r="M21" s="38" t="str">
        <f>IF(L21="","",VLOOKUP(L$7,Produktkatalog!$A$7:$T$69,4,FALSE)+$L$9)</f>
        <v/>
      </c>
      <c r="N21" s="92"/>
      <c r="O21" s="38" t="str">
        <f>IF(N21="","",VLOOKUP(N$7,Produktkatalog!$A$7:$T$69,4,FALSE)+$N$9)</f>
        <v/>
      </c>
      <c r="P21" s="92"/>
      <c r="Q21" s="38" t="str">
        <f>IF(P21="","",VLOOKUP(P$7,Produktkatalog!$A$7:$T$69,4,FALSE)+$P$9)</f>
        <v/>
      </c>
      <c r="R21" s="221"/>
      <c r="S21" s="222"/>
      <c r="T21" s="222"/>
      <c r="U21" s="223"/>
      <c r="V21" s="10">
        <f t="shared" si="0"/>
        <v>0</v>
      </c>
      <c r="W21" s="94" t="s">
        <v>38</v>
      </c>
    </row>
    <row r="22" spans="1:23" ht="27" customHeight="1" x14ac:dyDescent="0.3">
      <c r="A22" s="7">
        <v>12</v>
      </c>
      <c r="B22" s="268"/>
      <c r="C22" s="269"/>
      <c r="D22" s="268"/>
      <c r="E22" s="269"/>
      <c r="F22" s="90"/>
      <c r="G22" s="91"/>
      <c r="H22" s="92"/>
      <c r="I22" s="38" t="str">
        <f>IF(H22="","",VLOOKUP(H$7,Produktkatalog!$A$7:$T$69,4,FALSE)+$H$9)</f>
        <v/>
      </c>
      <c r="J22" s="92"/>
      <c r="K22" s="38" t="str">
        <f>IF(J22="","",VLOOKUP(J$7,Produktkatalog!$A$7:$T$69,4,FALSE)+$J$9)</f>
        <v/>
      </c>
      <c r="L22" s="92"/>
      <c r="M22" s="38" t="str">
        <f>IF(L22="","",VLOOKUP(L$7,Produktkatalog!$A$7:$T$69,4,FALSE)+$L$9)</f>
        <v/>
      </c>
      <c r="N22" s="92"/>
      <c r="O22" s="38" t="str">
        <f>IF(N22="","",VLOOKUP(N$7,Produktkatalog!$A$7:$T$69,4,FALSE)+$N$9)</f>
        <v/>
      </c>
      <c r="P22" s="92"/>
      <c r="Q22" s="38" t="str">
        <f>IF(P22="","",VLOOKUP(P$7,Produktkatalog!$A$7:$T$69,4,FALSE)+$P$9)</f>
        <v/>
      </c>
      <c r="R22" s="221"/>
      <c r="S22" s="222"/>
      <c r="T22" s="222"/>
      <c r="U22" s="223"/>
      <c r="V22" s="10">
        <f t="shared" si="0"/>
        <v>0</v>
      </c>
      <c r="W22" s="94" t="s">
        <v>38</v>
      </c>
    </row>
    <row r="23" spans="1:23" ht="27" customHeight="1" x14ac:dyDescent="0.3">
      <c r="A23" s="7">
        <v>13</v>
      </c>
      <c r="B23" s="268"/>
      <c r="C23" s="269"/>
      <c r="D23" s="268"/>
      <c r="E23" s="269"/>
      <c r="F23" s="90"/>
      <c r="G23" s="91"/>
      <c r="H23" s="92"/>
      <c r="I23" s="38" t="str">
        <f>IF(H23="","",VLOOKUP(H$7,Produktkatalog!$A$7:$T$69,4,FALSE)+$H$9)</f>
        <v/>
      </c>
      <c r="J23" s="92"/>
      <c r="K23" s="38" t="str">
        <f>IF(J23="","",VLOOKUP(J$7,Produktkatalog!$A$7:$T$69,4,FALSE)+$J$9)</f>
        <v/>
      </c>
      <c r="L23" s="92"/>
      <c r="M23" s="38" t="str">
        <f>IF(L23="","",VLOOKUP(L$7,Produktkatalog!$A$7:$T$69,4,FALSE)+$L$9)</f>
        <v/>
      </c>
      <c r="N23" s="92"/>
      <c r="O23" s="38" t="str">
        <f>IF(N23="","",VLOOKUP(N$7,Produktkatalog!$A$7:$T$69,4,FALSE)+$N$9)</f>
        <v/>
      </c>
      <c r="P23" s="92"/>
      <c r="Q23" s="38" t="str">
        <f>IF(P23="","",VLOOKUP(P$7,Produktkatalog!$A$7:$T$69,4,FALSE)+$P$9)</f>
        <v/>
      </c>
      <c r="R23" s="221"/>
      <c r="S23" s="222"/>
      <c r="T23" s="222"/>
      <c r="U23" s="223"/>
      <c r="V23" s="10">
        <f t="shared" si="0"/>
        <v>0</v>
      </c>
      <c r="W23" s="94" t="s">
        <v>38</v>
      </c>
    </row>
    <row r="24" spans="1:23" ht="27" customHeight="1" x14ac:dyDescent="0.3">
      <c r="A24" s="7">
        <v>14</v>
      </c>
      <c r="B24" s="268"/>
      <c r="C24" s="269"/>
      <c r="D24" s="268"/>
      <c r="E24" s="269"/>
      <c r="F24" s="90"/>
      <c r="G24" s="91"/>
      <c r="H24" s="92"/>
      <c r="I24" s="38" t="str">
        <f>IF(H24="","",VLOOKUP(H$7,Produktkatalog!$A$7:$T$69,4,FALSE)+$H$9)</f>
        <v/>
      </c>
      <c r="J24" s="92"/>
      <c r="K24" s="38" t="str">
        <f>IF(J24="","",VLOOKUP(J$7,Produktkatalog!$A$7:$T$69,4,FALSE)+$J$9)</f>
        <v/>
      </c>
      <c r="L24" s="92"/>
      <c r="M24" s="38" t="str">
        <f>IF(L24="","",VLOOKUP(L$7,Produktkatalog!$A$7:$T$69,4,FALSE)+$L$9)</f>
        <v/>
      </c>
      <c r="N24" s="92"/>
      <c r="O24" s="38" t="str">
        <f>IF(N24="","",VLOOKUP(N$7,Produktkatalog!$A$7:$T$69,4,FALSE)+$N$9)</f>
        <v/>
      </c>
      <c r="P24" s="92"/>
      <c r="Q24" s="38" t="str">
        <f>IF(P24="","",VLOOKUP(P$7,Produktkatalog!$A$7:$T$69,4,FALSE)+$P$9)</f>
        <v/>
      </c>
      <c r="R24" s="221"/>
      <c r="S24" s="222"/>
      <c r="T24" s="222"/>
      <c r="U24" s="223"/>
      <c r="V24" s="10">
        <f t="shared" si="0"/>
        <v>0</v>
      </c>
      <c r="W24" s="94" t="s">
        <v>38</v>
      </c>
    </row>
    <row r="25" spans="1:23" ht="27" customHeight="1" x14ac:dyDescent="0.3">
      <c r="A25" s="7">
        <v>15</v>
      </c>
      <c r="B25" s="268"/>
      <c r="C25" s="269"/>
      <c r="D25" s="268"/>
      <c r="E25" s="269"/>
      <c r="F25" s="90"/>
      <c r="G25" s="91"/>
      <c r="H25" s="92"/>
      <c r="I25" s="38" t="str">
        <f>IF(H25="","",VLOOKUP(H$7,Produktkatalog!$A$7:$T$69,4,FALSE)+$H$9)</f>
        <v/>
      </c>
      <c r="J25" s="92"/>
      <c r="K25" s="38" t="str">
        <f>IF(J25="","",VLOOKUP(J$7,Produktkatalog!$A$7:$T$69,4,FALSE)+$J$9)</f>
        <v/>
      </c>
      <c r="L25" s="92"/>
      <c r="M25" s="38" t="str">
        <f>IF(L25="","",VLOOKUP(L$7,Produktkatalog!$A$7:$T$69,4,FALSE)+$L$9)</f>
        <v/>
      </c>
      <c r="N25" s="92"/>
      <c r="O25" s="38" t="str">
        <f>IF(N25="","",VLOOKUP(N$7,Produktkatalog!$A$7:$T$69,4,FALSE)+$N$9)</f>
        <v/>
      </c>
      <c r="P25" s="92"/>
      <c r="Q25" s="38" t="str">
        <f>IF(P25="","",VLOOKUP(P$7,Produktkatalog!$A$7:$T$69,4,FALSE)+$P$9)</f>
        <v/>
      </c>
      <c r="R25" s="221"/>
      <c r="S25" s="222"/>
      <c r="T25" s="222"/>
      <c r="U25" s="223"/>
      <c r="V25" s="10">
        <f t="shared" si="0"/>
        <v>0</v>
      </c>
      <c r="W25" s="94" t="s">
        <v>38</v>
      </c>
    </row>
    <row r="26" spans="1:23" ht="27" customHeight="1" x14ac:dyDescent="0.3">
      <c r="A26" s="7">
        <v>16</v>
      </c>
      <c r="B26" s="268"/>
      <c r="C26" s="269"/>
      <c r="D26" s="268"/>
      <c r="E26" s="269"/>
      <c r="F26" s="90"/>
      <c r="G26" s="91"/>
      <c r="H26" s="92"/>
      <c r="I26" s="38" t="str">
        <f>IF(H26="","",VLOOKUP(H$7,Produktkatalog!$A$7:$T$69,4,FALSE)+$H$9)</f>
        <v/>
      </c>
      <c r="J26" s="92"/>
      <c r="K26" s="38" t="str">
        <f>IF(J26="","",VLOOKUP(J$7,Produktkatalog!$A$7:$T$69,4,FALSE)+$J$9)</f>
        <v/>
      </c>
      <c r="L26" s="92"/>
      <c r="M26" s="38" t="str">
        <f>IF(L26="","",VLOOKUP(L$7,Produktkatalog!$A$7:$T$69,4,FALSE)+$L$9)</f>
        <v/>
      </c>
      <c r="N26" s="92"/>
      <c r="O26" s="38" t="str">
        <f>IF(N26="","",VLOOKUP(N$7,Produktkatalog!$A$7:$T$69,4,FALSE)+$N$9)</f>
        <v/>
      </c>
      <c r="P26" s="92"/>
      <c r="Q26" s="38" t="str">
        <f>IF(P26="","",VLOOKUP(P$7,Produktkatalog!$A$7:$T$69,4,FALSE)+$P$9)</f>
        <v/>
      </c>
      <c r="R26" s="221"/>
      <c r="S26" s="222"/>
      <c r="T26" s="222"/>
      <c r="U26" s="223"/>
      <c r="V26" s="10">
        <f t="shared" si="0"/>
        <v>0</v>
      </c>
      <c r="W26" s="94" t="s">
        <v>38</v>
      </c>
    </row>
    <row r="27" spans="1:23" ht="27" customHeight="1" x14ac:dyDescent="0.3">
      <c r="A27" s="7">
        <v>17</v>
      </c>
      <c r="B27" s="268"/>
      <c r="C27" s="269"/>
      <c r="D27" s="268"/>
      <c r="E27" s="269"/>
      <c r="F27" s="90"/>
      <c r="G27" s="91"/>
      <c r="H27" s="92"/>
      <c r="I27" s="38" t="str">
        <f>IF(H27="","",VLOOKUP(H$7,Produktkatalog!$A$7:$T$69,4,FALSE)+$H$9)</f>
        <v/>
      </c>
      <c r="J27" s="92"/>
      <c r="K27" s="38" t="str">
        <f>IF(J27="","",VLOOKUP(J$7,Produktkatalog!$A$7:$T$69,4,FALSE)+$J$9)</f>
        <v/>
      </c>
      <c r="L27" s="92"/>
      <c r="M27" s="38" t="str">
        <f>IF(L27="","",VLOOKUP(L$7,Produktkatalog!$A$7:$T$69,4,FALSE)+$L$9)</f>
        <v/>
      </c>
      <c r="N27" s="92"/>
      <c r="O27" s="38" t="str">
        <f>IF(N27="","",VLOOKUP(N$7,Produktkatalog!$A$7:$T$69,4,FALSE)+$N$9)</f>
        <v/>
      </c>
      <c r="P27" s="92"/>
      <c r="Q27" s="38" t="str">
        <f>IF(P27="","",VLOOKUP(P$7,Produktkatalog!$A$7:$T$69,4,FALSE)+$P$9)</f>
        <v/>
      </c>
      <c r="R27" s="221"/>
      <c r="S27" s="222"/>
      <c r="T27" s="222"/>
      <c r="U27" s="223"/>
      <c r="V27" s="10">
        <f t="shared" si="0"/>
        <v>0</v>
      </c>
      <c r="W27" s="94" t="s">
        <v>38</v>
      </c>
    </row>
    <row r="28" spans="1:23" ht="27" customHeight="1" x14ac:dyDescent="0.3">
      <c r="A28" s="7">
        <v>18</v>
      </c>
      <c r="B28" s="268"/>
      <c r="C28" s="269"/>
      <c r="D28" s="268"/>
      <c r="E28" s="269"/>
      <c r="F28" s="90"/>
      <c r="G28" s="91"/>
      <c r="H28" s="92"/>
      <c r="I28" s="38" t="str">
        <f>IF(H28="","",VLOOKUP(H$7,Produktkatalog!$A$7:$T$69,4,FALSE)+$H$9)</f>
        <v/>
      </c>
      <c r="J28" s="92"/>
      <c r="K28" s="38" t="str">
        <f>IF(J28="","",VLOOKUP(J$7,Produktkatalog!$A$7:$T$69,4,FALSE)+$J$9)</f>
        <v/>
      </c>
      <c r="L28" s="92"/>
      <c r="M28" s="38" t="str">
        <f>IF(L28="","",VLOOKUP(L$7,Produktkatalog!$A$7:$T$69,4,FALSE)+$L$9)</f>
        <v/>
      </c>
      <c r="N28" s="92"/>
      <c r="O28" s="38" t="str">
        <f>IF(N28="","",VLOOKUP(N$7,Produktkatalog!$A$7:$T$69,4,FALSE)+$N$9)</f>
        <v/>
      </c>
      <c r="P28" s="92"/>
      <c r="Q28" s="38" t="str">
        <f>IF(P28="","",VLOOKUP(P$7,Produktkatalog!$A$7:$T$69,4,FALSE)+$P$9)</f>
        <v/>
      </c>
      <c r="R28" s="221"/>
      <c r="S28" s="222"/>
      <c r="T28" s="222"/>
      <c r="U28" s="223"/>
      <c r="V28" s="10">
        <f t="shared" si="0"/>
        <v>0</v>
      </c>
      <c r="W28" s="94" t="s">
        <v>38</v>
      </c>
    </row>
    <row r="29" spans="1:23" ht="27" customHeight="1" x14ac:dyDescent="0.3">
      <c r="A29" s="7">
        <v>19</v>
      </c>
      <c r="B29" s="268"/>
      <c r="C29" s="269"/>
      <c r="D29" s="268"/>
      <c r="E29" s="269"/>
      <c r="F29" s="90"/>
      <c r="G29" s="91"/>
      <c r="H29" s="92"/>
      <c r="I29" s="38" t="str">
        <f>IF(H29="","",VLOOKUP(H$7,Produktkatalog!$A$7:$T$69,4,FALSE)+$H$9)</f>
        <v/>
      </c>
      <c r="J29" s="92"/>
      <c r="K29" s="38" t="str">
        <f>IF(J29="","",VLOOKUP(J$7,Produktkatalog!$A$7:$T$69,4,FALSE)+$J$9)</f>
        <v/>
      </c>
      <c r="L29" s="92"/>
      <c r="M29" s="38" t="str">
        <f>IF(L29="","",VLOOKUP(L$7,Produktkatalog!$A$7:$T$69,4,FALSE)+$L$9)</f>
        <v/>
      </c>
      <c r="N29" s="92"/>
      <c r="O29" s="38" t="str">
        <f>IF(N29="","",VLOOKUP(N$7,Produktkatalog!$A$7:$T$69,4,FALSE)+$N$9)</f>
        <v/>
      </c>
      <c r="P29" s="92"/>
      <c r="Q29" s="38" t="str">
        <f>IF(P29="","",VLOOKUP(P$7,Produktkatalog!$A$7:$T$69,4,FALSE)+$P$9)</f>
        <v/>
      </c>
      <c r="R29" s="221"/>
      <c r="S29" s="222"/>
      <c r="T29" s="222"/>
      <c r="U29" s="223"/>
      <c r="V29" s="10">
        <f t="shared" si="0"/>
        <v>0</v>
      </c>
      <c r="W29" s="94" t="s">
        <v>38</v>
      </c>
    </row>
    <row r="30" spans="1:23" ht="27" customHeight="1" x14ac:dyDescent="0.3">
      <c r="A30" s="7">
        <v>20</v>
      </c>
      <c r="B30" s="268"/>
      <c r="C30" s="269"/>
      <c r="D30" s="268"/>
      <c r="E30" s="269"/>
      <c r="F30" s="90"/>
      <c r="G30" s="91"/>
      <c r="H30" s="92"/>
      <c r="I30" s="38" t="str">
        <f>IF(H30="","",VLOOKUP(H$7,Produktkatalog!$A$7:$T$69,4,FALSE)+$H$9)</f>
        <v/>
      </c>
      <c r="J30" s="92"/>
      <c r="K30" s="38" t="str">
        <f>IF(J30="","",VLOOKUP(J$7,Produktkatalog!$A$7:$T$69,4,FALSE)+$J$9)</f>
        <v/>
      </c>
      <c r="L30" s="92"/>
      <c r="M30" s="38" t="str">
        <f>IF(L30="","",VLOOKUP(L$7,Produktkatalog!$A$7:$T$69,4,FALSE)+$L$9)</f>
        <v/>
      </c>
      <c r="N30" s="92"/>
      <c r="O30" s="38" t="str">
        <f>IF(N30="","",VLOOKUP(N$7,Produktkatalog!$A$7:$T$69,4,FALSE)+$N$9)</f>
        <v/>
      </c>
      <c r="P30" s="92"/>
      <c r="Q30" s="38" t="str">
        <f>IF(P30="","",VLOOKUP(P$7,Produktkatalog!$A$7:$T$69,4,FALSE)+$P$9)</f>
        <v/>
      </c>
      <c r="R30" s="221"/>
      <c r="S30" s="222"/>
      <c r="T30" s="222"/>
      <c r="U30" s="223"/>
      <c r="V30" s="10">
        <f t="shared" si="0"/>
        <v>0</v>
      </c>
      <c r="W30" s="94" t="s">
        <v>38</v>
      </c>
    </row>
    <row r="31" spans="1:23" ht="27" customHeight="1" x14ac:dyDescent="0.3">
      <c r="A31" s="7">
        <v>21</v>
      </c>
      <c r="B31" s="268"/>
      <c r="C31" s="269"/>
      <c r="D31" s="268"/>
      <c r="E31" s="269"/>
      <c r="F31" s="90"/>
      <c r="G31" s="91"/>
      <c r="H31" s="92"/>
      <c r="I31" s="38" t="str">
        <f>IF(H31="","",VLOOKUP(H$7,Produktkatalog!$A$7:$T$69,4,FALSE)+$H$9)</f>
        <v/>
      </c>
      <c r="J31" s="92"/>
      <c r="K31" s="38" t="str">
        <f>IF(J31="","",VLOOKUP(J$7,Produktkatalog!$A$7:$T$69,4,FALSE)+$J$9)</f>
        <v/>
      </c>
      <c r="L31" s="92"/>
      <c r="M31" s="38" t="str">
        <f>IF(L31="","",VLOOKUP(L$7,Produktkatalog!$A$7:$T$69,4,FALSE)+$L$9)</f>
        <v/>
      </c>
      <c r="N31" s="92"/>
      <c r="O31" s="38" t="str">
        <f>IF(N31="","",VLOOKUP(N$7,Produktkatalog!$A$7:$T$69,4,FALSE)+$N$9)</f>
        <v/>
      </c>
      <c r="P31" s="92"/>
      <c r="Q31" s="38" t="str">
        <f>IF(P31="","",VLOOKUP(P$7,Produktkatalog!$A$7:$T$69,4,FALSE)+$P$9)</f>
        <v/>
      </c>
      <c r="R31" s="221"/>
      <c r="S31" s="222"/>
      <c r="T31" s="222"/>
      <c r="U31" s="223"/>
      <c r="V31" s="10">
        <f t="shared" si="0"/>
        <v>0</v>
      </c>
      <c r="W31" s="94" t="s">
        <v>38</v>
      </c>
    </row>
    <row r="32" spans="1:23" ht="27" customHeight="1" x14ac:dyDescent="0.3">
      <c r="A32" s="7">
        <v>22</v>
      </c>
      <c r="B32" s="268"/>
      <c r="C32" s="269"/>
      <c r="D32" s="268"/>
      <c r="E32" s="269"/>
      <c r="F32" s="90"/>
      <c r="G32" s="91"/>
      <c r="H32" s="92"/>
      <c r="I32" s="38" t="str">
        <f>IF(H32="","",VLOOKUP(H$7,Produktkatalog!$A$7:$T$69,4,FALSE)+$H$9)</f>
        <v/>
      </c>
      <c r="J32" s="92"/>
      <c r="K32" s="38" t="str">
        <f>IF(J32="","",VLOOKUP(J$7,Produktkatalog!$A$7:$T$69,4,FALSE)+$J$9)</f>
        <v/>
      </c>
      <c r="L32" s="92"/>
      <c r="M32" s="38" t="str">
        <f>IF(L32="","",VLOOKUP(L$7,Produktkatalog!$A$7:$T$69,4,FALSE)+$L$9)</f>
        <v/>
      </c>
      <c r="N32" s="92"/>
      <c r="O32" s="38" t="str">
        <f>IF(N32="","",VLOOKUP(N$7,Produktkatalog!$A$7:$T$69,4,FALSE)+$N$9)</f>
        <v/>
      </c>
      <c r="P32" s="92"/>
      <c r="Q32" s="38" t="str">
        <f>IF(P32="","",VLOOKUP(P$7,Produktkatalog!$A$7:$T$69,4,FALSE)+$P$9)</f>
        <v/>
      </c>
      <c r="R32" s="221"/>
      <c r="S32" s="222"/>
      <c r="T32" s="222"/>
      <c r="U32" s="223"/>
      <c r="V32" s="10">
        <f t="shared" si="0"/>
        <v>0</v>
      </c>
      <c r="W32" s="94" t="s">
        <v>38</v>
      </c>
    </row>
    <row r="33" spans="1:23" ht="27" customHeight="1" x14ac:dyDescent="0.3">
      <c r="A33" s="7">
        <v>23</v>
      </c>
      <c r="B33" s="268"/>
      <c r="C33" s="269"/>
      <c r="D33" s="268"/>
      <c r="E33" s="269"/>
      <c r="F33" s="90"/>
      <c r="G33" s="91"/>
      <c r="H33" s="92"/>
      <c r="I33" s="38" t="str">
        <f>IF(H33="","",VLOOKUP(H$7,Produktkatalog!$A$7:$T$69,4,FALSE)+$H$9)</f>
        <v/>
      </c>
      <c r="J33" s="92"/>
      <c r="K33" s="38" t="str">
        <f>IF(J33="","",VLOOKUP(J$7,Produktkatalog!$A$7:$T$69,4,FALSE)+$J$9)</f>
        <v/>
      </c>
      <c r="L33" s="92"/>
      <c r="M33" s="38" t="str">
        <f>IF(L33="","",VLOOKUP(L$7,Produktkatalog!$A$7:$T$69,4,FALSE)+$L$9)</f>
        <v/>
      </c>
      <c r="N33" s="92"/>
      <c r="O33" s="38" t="str">
        <f>IF(N33="","",VLOOKUP(N$7,Produktkatalog!$A$7:$T$69,4,FALSE)+$N$9)</f>
        <v/>
      </c>
      <c r="P33" s="92"/>
      <c r="Q33" s="38" t="str">
        <f>IF(P33="","",VLOOKUP(P$7,Produktkatalog!$A$7:$T$69,4,FALSE)+$P$9)</f>
        <v/>
      </c>
      <c r="R33" s="221"/>
      <c r="S33" s="222"/>
      <c r="T33" s="222"/>
      <c r="U33" s="223"/>
      <c r="V33" s="10">
        <f t="shared" si="0"/>
        <v>0</v>
      </c>
      <c r="W33" s="94" t="s">
        <v>38</v>
      </c>
    </row>
    <row r="34" spans="1:23" ht="27" customHeight="1" x14ac:dyDescent="0.3">
      <c r="A34" s="7">
        <v>24</v>
      </c>
      <c r="B34" s="268"/>
      <c r="C34" s="269"/>
      <c r="D34" s="268"/>
      <c r="E34" s="269"/>
      <c r="F34" s="90"/>
      <c r="G34" s="91"/>
      <c r="H34" s="92"/>
      <c r="I34" s="38" t="str">
        <f>IF(H34="","",VLOOKUP(H$7,Produktkatalog!$A$7:$T$69,4,FALSE)+$H$9)</f>
        <v/>
      </c>
      <c r="J34" s="92"/>
      <c r="K34" s="38" t="str">
        <f>IF(J34="","",VLOOKUP(J$7,Produktkatalog!$A$7:$T$69,4,FALSE)+$J$9)</f>
        <v/>
      </c>
      <c r="L34" s="92"/>
      <c r="M34" s="38" t="str">
        <f>IF(L34="","",VLOOKUP(L$7,Produktkatalog!$A$7:$T$69,4,FALSE)+$L$9)</f>
        <v/>
      </c>
      <c r="N34" s="92"/>
      <c r="O34" s="38" t="str">
        <f>IF(N34="","",VLOOKUP(N$7,Produktkatalog!$A$7:$T$69,4,FALSE)+$N$9)</f>
        <v/>
      </c>
      <c r="P34" s="92"/>
      <c r="Q34" s="38" t="str">
        <f>IF(P34="","",VLOOKUP(P$7,Produktkatalog!$A$7:$T$69,4,FALSE)+$P$9)</f>
        <v/>
      </c>
      <c r="R34" s="221"/>
      <c r="S34" s="222"/>
      <c r="T34" s="222"/>
      <c r="U34" s="223"/>
      <c r="V34" s="10">
        <f t="shared" si="0"/>
        <v>0</v>
      </c>
      <c r="W34" s="94" t="s">
        <v>38</v>
      </c>
    </row>
    <row r="35" spans="1:23" ht="27" customHeight="1" x14ac:dyDescent="0.3">
      <c r="A35" s="7">
        <v>25</v>
      </c>
      <c r="B35" s="268"/>
      <c r="C35" s="269"/>
      <c r="D35" s="268"/>
      <c r="E35" s="269"/>
      <c r="F35" s="90"/>
      <c r="G35" s="91"/>
      <c r="H35" s="92"/>
      <c r="I35" s="38" t="str">
        <f>IF(H35="","",VLOOKUP(H$7,Produktkatalog!$A$7:$T$69,4,FALSE)+$H$9)</f>
        <v/>
      </c>
      <c r="J35" s="92"/>
      <c r="K35" s="38" t="str">
        <f>IF(J35="","",VLOOKUP(J$7,Produktkatalog!$A$7:$T$69,4,FALSE)+$J$9)</f>
        <v/>
      </c>
      <c r="L35" s="92"/>
      <c r="M35" s="38" t="str">
        <f>IF(L35="","",VLOOKUP(L$7,Produktkatalog!$A$7:$T$69,4,FALSE)+$L$9)</f>
        <v/>
      </c>
      <c r="N35" s="92"/>
      <c r="O35" s="38" t="str">
        <f>IF(N35="","",VLOOKUP(N$7,Produktkatalog!$A$7:$T$69,4,FALSE)+$N$9)</f>
        <v/>
      </c>
      <c r="P35" s="92"/>
      <c r="Q35" s="38" t="str">
        <f>IF(P35="","",VLOOKUP(P$7,Produktkatalog!$A$7:$T$69,4,FALSE)+$P$9)</f>
        <v/>
      </c>
      <c r="R35" s="221"/>
      <c r="S35" s="222"/>
      <c r="T35" s="222"/>
      <c r="U35" s="223"/>
      <c r="V35" s="10">
        <f t="shared" si="0"/>
        <v>0</v>
      </c>
      <c r="W35" s="94" t="s">
        <v>38</v>
      </c>
    </row>
    <row r="36" spans="1:23" ht="27" customHeight="1" x14ac:dyDescent="0.3">
      <c r="A36" s="7">
        <v>26</v>
      </c>
      <c r="B36" s="268"/>
      <c r="C36" s="269"/>
      <c r="D36" s="268"/>
      <c r="E36" s="269"/>
      <c r="F36" s="90"/>
      <c r="G36" s="91"/>
      <c r="H36" s="92"/>
      <c r="I36" s="38" t="str">
        <f>IF(H36="","",VLOOKUP(H$7,Produktkatalog!$A$7:$T$69,4,FALSE)+$H$9)</f>
        <v/>
      </c>
      <c r="J36" s="92"/>
      <c r="K36" s="38" t="str">
        <f>IF(J36="","",VLOOKUP(J$7,Produktkatalog!$A$7:$T$69,4,FALSE)+$J$9)</f>
        <v/>
      </c>
      <c r="L36" s="92"/>
      <c r="M36" s="38" t="str">
        <f>IF(L36="","",VLOOKUP(L$7,Produktkatalog!$A$7:$T$69,4,FALSE)+$L$9)</f>
        <v/>
      </c>
      <c r="N36" s="92"/>
      <c r="O36" s="38" t="str">
        <f>IF(N36="","",VLOOKUP(N$7,Produktkatalog!$A$7:$T$69,4,FALSE)+$N$9)</f>
        <v/>
      </c>
      <c r="P36" s="92"/>
      <c r="Q36" s="38" t="str">
        <f>IF(P36="","",VLOOKUP(P$7,Produktkatalog!$A$7:$T$69,4,FALSE)+$P$9)</f>
        <v/>
      </c>
      <c r="R36" s="221"/>
      <c r="S36" s="222"/>
      <c r="T36" s="222"/>
      <c r="U36" s="223"/>
      <c r="V36" s="10">
        <f t="shared" si="0"/>
        <v>0</v>
      </c>
      <c r="W36" s="94" t="s">
        <v>38</v>
      </c>
    </row>
    <row r="37" spans="1:23" ht="27" customHeight="1" x14ac:dyDescent="0.3">
      <c r="A37" s="7">
        <v>27</v>
      </c>
      <c r="B37" s="268"/>
      <c r="C37" s="269"/>
      <c r="D37" s="268"/>
      <c r="E37" s="269"/>
      <c r="F37" s="90"/>
      <c r="G37" s="91"/>
      <c r="H37" s="92"/>
      <c r="I37" s="38" t="str">
        <f>IF(H37="","",VLOOKUP(H$7,Produktkatalog!$A$7:$T$69,4,FALSE)+$H$9)</f>
        <v/>
      </c>
      <c r="J37" s="92"/>
      <c r="K37" s="38" t="str">
        <f>IF(J37="","",VLOOKUP(J$7,Produktkatalog!$A$7:$T$69,4,FALSE)+$J$9)</f>
        <v/>
      </c>
      <c r="L37" s="92"/>
      <c r="M37" s="38" t="str">
        <f>IF(L37="","",VLOOKUP(L$7,Produktkatalog!$A$7:$T$69,4,FALSE)+$L$9)</f>
        <v/>
      </c>
      <c r="N37" s="92"/>
      <c r="O37" s="38" t="str">
        <f>IF(N37="","",VLOOKUP(N$7,Produktkatalog!$A$7:$T$69,4,FALSE)+$N$9)</f>
        <v/>
      </c>
      <c r="P37" s="92"/>
      <c r="Q37" s="38" t="str">
        <f>IF(P37="","",VLOOKUP(P$7,Produktkatalog!$A$7:$T$69,4,FALSE)+$P$9)</f>
        <v/>
      </c>
      <c r="R37" s="221"/>
      <c r="S37" s="222"/>
      <c r="T37" s="222"/>
      <c r="U37" s="223"/>
      <c r="V37" s="10">
        <f t="shared" si="0"/>
        <v>0</v>
      </c>
      <c r="W37" s="94" t="s">
        <v>38</v>
      </c>
    </row>
    <row r="38" spans="1:23" ht="27" customHeight="1" x14ac:dyDescent="0.3">
      <c r="A38" s="7">
        <v>28</v>
      </c>
      <c r="B38" s="268"/>
      <c r="C38" s="269"/>
      <c r="D38" s="268"/>
      <c r="E38" s="269"/>
      <c r="F38" s="90"/>
      <c r="G38" s="91"/>
      <c r="H38" s="92"/>
      <c r="I38" s="38" t="str">
        <f>IF(H38="","",VLOOKUP(H$7,Produktkatalog!$A$7:$T$69,4,FALSE)+$H$9)</f>
        <v/>
      </c>
      <c r="J38" s="92"/>
      <c r="K38" s="38" t="str">
        <f>IF(J38="","",VLOOKUP(J$7,Produktkatalog!$A$7:$T$69,4,FALSE)+$J$9)</f>
        <v/>
      </c>
      <c r="L38" s="92"/>
      <c r="M38" s="38" t="str">
        <f>IF(L38="","",VLOOKUP(L$7,Produktkatalog!$A$7:$T$69,4,FALSE)+$L$9)</f>
        <v/>
      </c>
      <c r="N38" s="92"/>
      <c r="O38" s="38" t="str">
        <f>IF(N38="","",VLOOKUP(N$7,Produktkatalog!$A$7:$T$69,4,FALSE)+$N$9)</f>
        <v/>
      </c>
      <c r="P38" s="92"/>
      <c r="Q38" s="38" t="str">
        <f>IF(P38="","",VLOOKUP(P$7,Produktkatalog!$A$7:$T$69,4,FALSE)+$P$9)</f>
        <v/>
      </c>
      <c r="R38" s="221"/>
      <c r="S38" s="222"/>
      <c r="T38" s="222"/>
      <c r="U38" s="223"/>
      <c r="V38" s="10">
        <f t="shared" si="0"/>
        <v>0</v>
      </c>
      <c r="W38" s="94" t="s">
        <v>38</v>
      </c>
    </row>
    <row r="39" spans="1:23" ht="27" customHeight="1" x14ac:dyDescent="0.3">
      <c r="A39" s="7">
        <v>29</v>
      </c>
      <c r="B39" s="268"/>
      <c r="C39" s="269"/>
      <c r="D39" s="268"/>
      <c r="E39" s="269"/>
      <c r="F39" s="90"/>
      <c r="G39" s="91"/>
      <c r="H39" s="92"/>
      <c r="I39" s="38" t="str">
        <f>IF(H39="","",VLOOKUP(H$7,Produktkatalog!$A$7:$T$69,4,FALSE)+$H$9)</f>
        <v/>
      </c>
      <c r="J39" s="92"/>
      <c r="K39" s="38" t="str">
        <f>IF(J39="","",VLOOKUP(J$7,Produktkatalog!$A$7:$T$69,4,FALSE)+$J$9)</f>
        <v/>
      </c>
      <c r="L39" s="92"/>
      <c r="M39" s="38" t="str">
        <f>IF(L39="","",VLOOKUP(L$7,Produktkatalog!$A$7:$T$69,4,FALSE)+$L$9)</f>
        <v/>
      </c>
      <c r="N39" s="92"/>
      <c r="O39" s="38" t="str">
        <f>IF(N39="","",VLOOKUP(N$7,Produktkatalog!$A$7:$T$69,4,FALSE)+$N$9)</f>
        <v/>
      </c>
      <c r="P39" s="92"/>
      <c r="Q39" s="38" t="str">
        <f>IF(P39="","",VLOOKUP(P$7,Produktkatalog!$A$7:$T$69,4,FALSE)+$P$9)</f>
        <v/>
      </c>
      <c r="R39" s="221"/>
      <c r="S39" s="222"/>
      <c r="T39" s="222"/>
      <c r="U39" s="223"/>
      <c r="V39" s="10">
        <f t="shared" si="0"/>
        <v>0</v>
      </c>
      <c r="W39" s="94" t="s">
        <v>38</v>
      </c>
    </row>
    <row r="40" spans="1:23" ht="27" customHeight="1" x14ac:dyDescent="0.3">
      <c r="A40" s="7">
        <v>30</v>
      </c>
      <c r="B40" s="270"/>
      <c r="C40" s="270"/>
      <c r="D40" s="270"/>
      <c r="E40" s="270"/>
      <c r="F40" s="93"/>
      <c r="G40" s="91"/>
      <c r="H40" s="92"/>
      <c r="I40" s="38" t="str">
        <f>IF(H40="","",VLOOKUP(H$7,Produktkatalog!$A$7:$T$69,4,FALSE)+$H$9)</f>
        <v/>
      </c>
      <c r="J40" s="92"/>
      <c r="K40" s="38" t="str">
        <f>IF(J40="","",VLOOKUP(J$7,Produktkatalog!$A$7:$T$69,4,FALSE)+$J$9)</f>
        <v/>
      </c>
      <c r="L40" s="92"/>
      <c r="M40" s="38" t="str">
        <f>IF(L40="","",VLOOKUP(L$7,Produktkatalog!$A$7:$T$69,4,FALSE)+$L$9)</f>
        <v/>
      </c>
      <c r="N40" s="92"/>
      <c r="O40" s="38" t="str">
        <f>IF(N40="","",VLOOKUP(N$7,Produktkatalog!$A$7:$T$69,4,FALSE)+$N$9)</f>
        <v/>
      </c>
      <c r="P40" s="92"/>
      <c r="Q40" s="38" t="str">
        <f>IF(P40="","",VLOOKUP(P$7,Produktkatalog!$A$7:$T$69,4,FALSE)+$P$9)</f>
        <v/>
      </c>
      <c r="R40" s="221"/>
      <c r="S40" s="222"/>
      <c r="T40" s="222"/>
      <c r="U40" s="223"/>
      <c r="V40" s="10">
        <f t="shared" si="0"/>
        <v>0</v>
      </c>
      <c r="W40" s="94" t="s">
        <v>38</v>
      </c>
    </row>
    <row r="41" spans="1:23" s="71" customFormat="1" ht="18" customHeight="1" x14ac:dyDescent="0.2">
      <c r="H41" s="72"/>
      <c r="I41" s="73"/>
      <c r="J41" s="72"/>
      <c r="K41" s="73"/>
      <c r="L41" s="72"/>
      <c r="M41" s="73"/>
      <c r="N41" s="72"/>
      <c r="O41" s="73"/>
      <c r="P41" s="72"/>
      <c r="Q41" s="73"/>
      <c r="R41" s="224" t="s">
        <v>23</v>
      </c>
      <c r="S41" s="225"/>
      <c r="T41" s="225"/>
      <c r="U41" s="226"/>
      <c r="V41" s="74">
        <f>SUM(V11:V40)</f>
        <v>0</v>
      </c>
    </row>
    <row r="42" spans="1:23" ht="15.75" x14ac:dyDescent="0.25">
      <c r="G42" s="40" t="s">
        <v>76</v>
      </c>
      <c r="H42" s="236"/>
      <c r="I42" s="237"/>
      <c r="J42" s="238"/>
      <c r="K42" s="237"/>
      <c r="L42" s="238"/>
      <c r="M42" s="237"/>
      <c r="N42" s="238"/>
      <c r="O42" s="237"/>
      <c r="P42" s="236"/>
      <c r="Q42" s="237"/>
      <c r="R42" s="95"/>
      <c r="S42" s="39"/>
      <c r="T42" s="39"/>
      <c r="U42" s="39"/>
      <c r="V42" s="39"/>
    </row>
    <row r="43" spans="1:23" ht="15.75" x14ac:dyDescent="0.25">
      <c r="G43" s="40" t="s">
        <v>78</v>
      </c>
      <c r="H43" s="238"/>
      <c r="I43" s="237"/>
      <c r="J43" s="236"/>
      <c r="K43" s="237"/>
      <c r="L43" s="238"/>
      <c r="M43" s="237"/>
      <c r="N43" s="236"/>
      <c r="O43" s="237"/>
      <c r="P43" s="238"/>
      <c r="Q43" s="237"/>
      <c r="R43" s="96"/>
      <c r="S43" s="39"/>
      <c r="T43" s="39"/>
      <c r="U43" s="39"/>
      <c r="V43" s="39"/>
    </row>
    <row r="44" spans="1:23" ht="16.5" thickBot="1" x14ac:dyDescent="0.3">
      <c r="G44" s="40" t="s">
        <v>77</v>
      </c>
      <c r="H44" s="239"/>
      <c r="I44" s="240"/>
      <c r="J44" s="239"/>
      <c r="K44" s="240"/>
      <c r="L44" s="250"/>
      <c r="M44" s="240"/>
      <c r="N44" s="239"/>
      <c r="O44" s="240"/>
      <c r="P44" s="239"/>
      <c r="Q44" s="240"/>
      <c r="R44" s="96"/>
      <c r="S44" s="39"/>
      <c r="T44" s="39"/>
      <c r="U44" s="39"/>
      <c r="V44" s="39"/>
    </row>
    <row r="45" spans="1:23" x14ac:dyDescent="0.2">
      <c r="P45" s="9"/>
      <c r="Q45" s="9"/>
      <c r="S45" s="39"/>
      <c r="T45" s="39"/>
      <c r="U45" s="39"/>
      <c r="V45" s="39"/>
    </row>
    <row r="46" spans="1:23" x14ac:dyDescent="0.2">
      <c r="P46" s="9"/>
      <c r="Q46" s="9"/>
      <c r="S46" s="39"/>
      <c r="T46" s="39"/>
      <c r="U46" s="39"/>
      <c r="V46" s="39"/>
    </row>
    <row r="47" spans="1:23" ht="18" x14ac:dyDescent="0.25">
      <c r="A47" s="75" t="s">
        <v>40</v>
      </c>
      <c r="B47" s="75"/>
      <c r="C47" s="75"/>
      <c r="D47" s="76" t="s">
        <v>55</v>
      </c>
      <c r="E47" s="77">
        <f>C3</f>
        <v>0</v>
      </c>
      <c r="F47" s="78">
        <f>C4</f>
        <v>0</v>
      </c>
      <c r="H47" s="30">
        <f>C5</f>
        <v>0</v>
      </c>
      <c r="I47" s="30"/>
      <c r="K47" s="30"/>
      <c r="P47" s="9"/>
      <c r="Q47" s="9"/>
      <c r="S47" s="39"/>
      <c r="T47" s="39"/>
      <c r="U47" s="39"/>
      <c r="V47" s="39"/>
    </row>
    <row r="49" spans="1:23" ht="31.5" customHeight="1" x14ac:dyDescent="0.2">
      <c r="A49" s="235" t="s">
        <v>29</v>
      </c>
      <c r="B49" s="235"/>
      <c r="C49" s="232" t="str">
        <f>IF(H7="","",VLOOKUP(H7,Produktkatalog!$A$7:$T$69,1,FALSE))</f>
        <v/>
      </c>
      <c r="D49" s="233"/>
      <c r="E49" s="234"/>
      <c r="F49" s="84" t="s">
        <v>19</v>
      </c>
      <c r="G49" s="33" t="s">
        <v>5</v>
      </c>
      <c r="H49" s="33" t="s">
        <v>6</v>
      </c>
      <c r="I49" s="33" t="s">
        <v>1</v>
      </c>
      <c r="J49" s="33" t="s">
        <v>3</v>
      </c>
      <c r="K49" s="33" t="s">
        <v>2</v>
      </c>
      <c r="L49" s="34" t="s">
        <v>36</v>
      </c>
      <c r="M49" s="34" t="s">
        <v>37</v>
      </c>
      <c r="N49" s="34" t="s">
        <v>81</v>
      </c>
      <c r="O49" s="34" t="s">
        <v>83</v>
      </c>
      <c r="P49" s="34" t="s">
        <v>84</v>
      </c>
      <c r="Q49" s="34" t="s">
        <v>85</v>
      </c>
      <c r="R49" s="34" t="s">
        <v>86</v>
      </c>
      <c r="S49" s="34" t="s">
        <v>87</v>
      </c>
      <c r="T49" s="34" t="s">
        <v>175</v>
      </c>
      <c r="U49" s="34" t="s">
        <v>176</v>
      </c>
      <c r="V49" s="34" t="s">
        <v>177</v>
      </c>
      <c r="W49" s="48" t="s">
        <v>45</v>
      </c>
    </row>
    <row r="50" spans="1:23" ht="31.5" customHeight="1" x14ac:dyDescent="0.2">
      <c r="A50" s="230" t="s">
        <v>46</v>
      </c>
      <c r="B50" s="231"/>
      <c r="C50" s="232" t="str">
        <f>IF(H7="","",VLOOKUP(H7,Produktkatalog!$A$7:$T$69,5,FALSE))</f>
        <v/>
      </c>
      <c r="D50" s="233"/>
      <c r="E50" s="234"/>
      <c r="F50" s="84" t="s">
        <v>22</v>
      </c>
      <c r="G50" s="46">
        <f t="shared" ref="G50:M50" si="1">COUNTIF($H$11:$H$40,G49)</f>
        <v>0</v>
      </c>
      <c r="H50" s="46">
        <f t="shared" si="1"/>
        <v>0</v>
      </c>
      <c r="I50" s="46">
        <f t="shared" si="1"/>
        <v>0</v>
      </c>
      <c r="J50" s="46">
        <f t="shared" si="1"/>
        <v>0</v>
      </c>
      <c r="K50" s="46">
        <f t="shared" si="1"/>
        <v>0</v>
      </c>
      <c r="L50" s="46">
        <f t="shared" si="1"/>
        <v>0</v>
      </c>
      <c r="M50" s="46">
        <f t="shared" si="1"/>
        <v>0</v>
      </c>
      <c r="N50" s="46">
        <f t="shared" ref="N50:R50" si="2">COUNTIF($H$11:$H$40,N49)</f>
        <v>0</v>
      </c>
      <c r="O50" s="46">
        <f t="shared" si="2"/>
        <v>0</v>
      </c>
      <c r="P50" s="46">
        <f t="shared" si="2"/>
        <v>0</v>
      </c>
      <c r="Q50" s="46">
        <f t="shared" si="2"/>
        <v>0</v>
      </c>
      <c r="R50" s="46">
        <f t="shared" si="2"/>
        <v>0</v>
      </c>
      <c r="S50" s="46">
        <f t="shared" ref="S50:V50" si="3">COUNTIF($H$11:$H$40,S49)</f>
        <v>0</v>
      </c>
      <c r="T50" s="46">
        <f t="shared" si="3"/>
        <v>0</v>
      </c>
      <c r="U50" s="46">
        <f t="shared" si="3"/>
        <v>0</v>
      </c>
      <c r="V50" s="46">
        <f t="shared" si="3"/>
        <v>0</v>
      </c>
      <c r="W50" s="47">
        <f>SUM(G50:S50)</f>
        <v>0</v>
      </c>
    </row>
    <row r="51" spans="1:23" ht="11.25" customHeight="1" x14ac:dyDescent="0.2">
      <c r="C51" s="51"/>
      <c r="D51" s="51"/>
      <c r="E51" s="51"/>
    </row>
    <row r="52" spans="1:23" ht="31.5" customHeight="1" x14ac:dyDescent="0.2">
      <c r="A52" s="235" t="s">
        <v>29</v>
      </c>
      <c r="B52" s="235"/>
      <c r="C52" s="232" t="str">
        <f>IF(J7="","",VLOOKUP(J7,Produktkatalog!$A$7:$T$69,1,FALSE))</f>
        <v/>
      </c>
      <c r="D52" s="233"/>
      <c r="E52" s="234"/>
      <c r="F52" s="84" t="s">
        <v>19</v>
      </c>
      <c r="G52" s="33" t="s">
        <v>5</v>
      </c>
      <c r="H52" s="33" t="s">
        <v>6</v>
      </c>
      <c r="I52" s="33" t="s">
        <v>1</v>
      </c>
      <c r="J52" s="33" t="s">
        <v>3</v>
      </c>
      <c r="K52" s="33" t="s">
        <v>2</v>
      </c>
      <c r="L52" s="34" t="s">
        <v>36</v>
      </c>
      <c r="M52" s="34" t="s">
        <v>37</v>
      </c>
      <c r="N52" s="34" t="s">
        <v>81</v>
      </c>
      <c r="O52" s="34" t="s">
        <v>83</v>
      </c>
      <c r="P52" s="34" t="s">
        <v>84</v>
      </c>
      <c r="Q52" s="34" t="s">
        <v>85</v>
      </c>
      <c r="R52" s="34" t="s">
        <v>86</v>
      </c>
      <c r="S52" s="34" t="s">
        <v>87</v>
      </c>
      <c r="T52" s="34" t="s">
        <v>175</v>
      </c>
      <c r="U52" s="34" t="s">
        <v>176</v>
      </c>
      <c r="V52" s="34" t="s">
        <v>177</v>
      </c>
      <c r="W52" s="48" t="s">
        <v>45</v>
      </c>
    </row>
    <row r="53" spans="1:23" ht="31.5" customHeight="1" x14ac:dyDescent="0.2">
      <c r="A53" s="230" t="s">
        <v>46</v>
      </c>
      <c r="B53" s="231"/>
      <c r="C53" s="232" t="str">
        <f>IF(J7="","",VLOOKUP(J7,Produktkatalog!$A$7:$T$69,5,FALSE))</f>
        <v/>
      </c>
      <c r="D53" s="233"/>
      <c r="E53" s="234"/>
      <c r="F53" s="84" t="s">
        <v>22</v>
      </c>
      <c r="G53" s="46">
        <f t="shared" ref="G53:M53" si="4">COUNTIF($J$11:$J$40,G52)</f>
        <v>0</v>
      </c>
      <c r="H53" s="46">
        <f t="shared" si="4"/>
        <v>0</v>
      </c>
      <c r="I53" s="46">
        <f t="shared" si="4"/>
        <v>0</v>
      </c>
      <c r="J53" s="46">
        <f t="shared" si="4"/>
        <v>0</v>
      </c>
      <c r="K53" s="46">
        <f t="shared" si="4"/>
        <v>0</v>
      </c>
      <c r="L53" s="46">
        <f t="shared" si="4"/>
        <v>0</v>
      </c>
      <c r="M53" s="46">
        <f t="shared" si="4"/>
        <v>0</v>
      </c>
      <c r="N53" s="46">
        <f t="shared" ref="N53:V53" si="5">COUNTIF($J$11:$J$40,N52)</f>
        <v>0</v>
      </c>
      <c r="O53" s="46">
        <f t="shared" si="5"/>
        <v>0</v>
      </c>
      <c r="P53" s="46">
        <f t="shared" si="5"/>
        <v>0</v>
      </c>
      <c r="Q53" s="46">
        <f t="shared" si="5"/>
        <v>0</v>
      </c>
      <c r="R53" s="46">
        <f t="shared" si="5"/>
        <v>0</v>
      </c>
      <c r="S53" s="46">
        <f t="shared" ref="S53:U53" si="6">COUNTIF($J$11:$J$40,S52)</f>
        <v>0</v>
      </c>
      <c r="T53" s="46">
        <f t="shared" si="5"/>
        <v>0</v>
      </c>
      <c r="U53" s="46">
        <f t="shared" si="6"/>
        <v>0</v>
      </c>
      <c r="V53" s="46">
        <f t="shared" si="5"/>
        <v>0</v>
      </c>
      <c r="W53" s="47">
        <f>SUM(G53:S53)</f>
        <v>0</v>
      </c>
    </row>
    <row r="54" spans="1:23" ht="11.25" customHeight="1" x14ac:dyDescent="0.2">
      <c r="C54" s="51"/>
      <c r="D54" s="51"/>
      <c r="E54" s="51"/>
    </row>
    <row r="55" spans="1:23" ht="31.5" customHeight="1" x14ac:dyDescent="0.2">
      <c r="A55" s="235" t="s">
        <v>29</v>
      </c>
      <c r="B55" s="235"/>
      <c r="C55" s="232" t="str">
        <f>IF(L7="","",VLOOKUP(L7,Produktkatalog!$A$7:$T$69,1,FALSE))</f>
        <v/>
      </c>
      <c r="D55" s="233"/>
      <c r="E55" s="234"/>
      <c r="F55" s="84" t="s">
        <v>19</v>
      </c>
      <c r="G55" s="33" t="s">
        <v>5</v>
      </c>
      <c r="H55" s="33" t="s">
        <v>6</v>
      </c>
      <c r="I55" s="33" t="s">
        <v>1</v>
      </c>
      <c r="J55" s="33" t="s">
        <v>3</v>
      </c>
      <c r="K55" s="33" t="s">
        <v>2</v>
      </c>
      <c r="L55" s="34" t="s">
        <v>36</v>
      </c>
      <c r="M55" s="34" t="s">
        <v>37</v>
      </c>
      <c r="N55" s="34" t="s">
        <v>81</v>
      </c>
      <c r="O55" s="34" t="s">
        <v>83</v>
      </c>
      <c r="P55" s="34" t="s">
        <v>84</v>
      </c>
      <c r="Q55" s="34" t="s">
        <v>85</v>
      </c>
      <c r="R55" s="34" t="s">
        <v>86</v>
      </c>
      <c r="S55" s="34" t="s">
        <v>87</v>
      </c>
      <c r="T55" s="34" t="s">
        <v>175</v>
      </c>
      <c r="U55" s="34" t="s">
        <v>176</v>
      </c>
      <c r="V55" s="34" t="s">
        <v>177</v>
      </c>
      <c r="W55" s="48" t="s">
        <v>45</v>
      </c>
    </row>
    <row r="56" spans="1:23" ht="31.5" customHeight="1" x14ac:dyDescent="0.2">
      <c r="A56" s="230" t="s">
        <v>46</v>
      </c>
      <c r="B56" s="231"/>
      <c r="C56" s="232" t="str">
        <f>IF(L7="","",VLOOKUP(L7,Produktkatalog!$A$7:$T$69,5,FALSE))</f>
        <v/>
      </c>
      <c r="D56" s="233"/>
      <c r="E56" s="234"/>
      <c r="F56" s="84" t="s">
        <v>22</v>
      </c>
      <c r="G56" s="46">
        <f t="shared" ref="G56:M56" si="7">COUNTIF($L$11:$L$40,G55)</f>
        <v>0</v>
      </c>
      <c r="H56" s="46">
        <f t="shared" si="7"/>
        <v>0</v>
      </c>
      <c r="I56" s="46">
        <f t="shared" si="7"/>
        <v>0</v>
      </c>
      <c r="J56" s="46">
        <f t="shared" si="7"/>
        <v>0</v>
      </c>
      <c r="K56" s="46">
        <f t="shared" si="7"/>
        <v>0</v>
      </c>
      <c r="L56" s="46">
        <f t="shared" si="7"/>
        <v>0</v>
      </c>
      <c r="M56" s="46">
        <f t="shared" si="7"/>
        <v>0</v>
      </c>
      <c r="N56" s="46">
        <f t="shared" ref="N56:V56" si="8">COUNTIF($L$11:$L$40,N55)</f>
        <v>0</v>
      </c>
      <c r="O56" s="46">
        <f t="shared" si="8"/>
        <v>0</v>
      </c>
      <c r="P56" s="46">
        <f t="shared" si="8"/>
        <v>0</v>
      </c>
      <c r="Q56" s="46">
        <f t="shared" si="8"/>
        <v>0</v>
      </c>
      <c r="R56" s="46">
        <f t="shared" si="8"/>
        <v>0</v>
      </c>
      <c r="S56" s="46">
        <f t="shared" ref="S56:U56" si="9">COUNTIF($L$11:$L$40,S55)</f>
        <v>0</v>
      </c>
      <c r="T56" s="46">
        <f t="shared" si="8"/>
        <v>0</v>
      </c>
      <c r="U56" s="46">
        <f t="shared" si="9"/>
        <v>0</v>
      </c>
      <c r="V56" s="46">
        <f t="shared" si="8"/>
        <v>0</v>
      </c>
      <c r="W56" s="47">
        <f>SUM(G56:S56)</f>
        <v>0</v>
      </c>
    </row>
    <row r="57" spans="1:23" ht="11.25" customHeight="1" x14ac:dyDescent="0.2">
      <c r="C57" s="51"/>
      <c r="D57" s="51"/>
      <c r="E57" s="51"/>
    </row>
    <row r="58" spans="1:23" ht="31.5" customHeight="1" x14ac:dyDescent="0.2">
      <c r="A58" s="235" t="s">
        <v>29</v>
      </c>
      <c r="B58" s="235"/>
      <c r="C58" s="232" t="str">
        <f>IF(N7="","",VLOOKUP(N7,Produktkatalog!$A$7:$T$69,1,FALSE))</f>
        <v/>
      </c>
      <c r="D58" s="233"/>
      <c r="E58" s="234"/>
      <c r="F58" s="84" t="s">
        <v>19</v>
      </c>
      <c r="G58" s="33" t="s">
        <v>5</v>
      </c>
      <c r="H58" s="33" t="s">
        <v>6</v>
      </c>
      <c r="I58" s="33" t="s">
        <v>1</v>
      </c>
      <c r="J58" s="33" t="s">
        <v>3</v>
      </c>
      <c r="K58" s="33" t="s">
        <v>2</v>
      </c>
      <c r="L58" s="34" t="s">
        <v>36</v>
      </c>
      <c r="M58" s="34" t="s">
        <v>37</v>
      </c>
      <c r="N58" s="34" t="s">
        <v>81</v>
      </c>
      <c r="O58" s="34" t="s">
        <v>83</v>
      </c>
      <c r="P58" s="34" t="s">
        <v>84</v>
      </c>
      <c r="Q58" s="34" t="s">
        <v>85</v>
      </c>
      <c r="R58" s="34" t="s">
        <v>86</v>
      </c>
      <c r="S58" s="34" t="s">
        <v>87</v>
      </c>
      <c r="T58" s="34" t="s">
        <v>175</v>
      </c>
      <c r="U58" s="34" t="s">
        <v>176</v>
      </c>
      <c r="V58" s="34" t="s">
        <v>177</v>
      </c>
      <c r="W58" s="48" t="s">
        <v>45</v>
      </c>
    </row>
    <row r="59" spans="1:23" ht="31.5" customHeight="1" x14ac:dyDescent="0.2">
      <c r="A59" s="230" t="s">
        <v>46</v>
      </c>
      <c r="B59" s="231"/>
      <c r="C59" s="232" t="str">
        <f>IF(N7="","",VLOOKUP(N7,Produktkatalog!$A$7:$T$69,5,FALSE))</f>
        <v/>
      </c>
      <c r="D59" s="233"/>
      <c r="E59" s="234"/>
      <c r="F59" s="84" t="s">
        <v>22</v>
      </c>
      <c r="G59" s="46">
        <f t="shared" ref="G59:M59" si="10">COUNTIF($N$11:$N$40,G58)</f>
        <v>0</v>
      </c>
      <c r="H59" s="46">
        <f t="shared" si="10"/>
        <v>0</v>
      </c>
      <c r="I59" s="46">
        <f t="shared" si="10"/>
        <v>0</v>
      </c>
      <c r="J59" s="46">
        <f t="shared" si="10"/>
        <v>0</v>
      </c>
      <c r="K59" s="46">
        <f t="shared" si="10"/>
        <v>0</v>
      </c>
      <c r="L59" s="46">
        <f t="shared" si="10"/>
        <v>0</v>
      </c>
      <c r="M59" s="46">
        <f t="shared" si="10"/>
        <v>0</v>
      </c>
      <c r="N59" s="46">
        <f t="shared" ref="N59:V59" si="11">COUNTIF($N$11:$N$40,N58)</f>
        <v>0</v>
      </c>
      <c r="O59" s="46">
        <f t="shared" si="11"/>
        <v>0</v>
      </c>
      <c r="P59" s="46">
        <f t="shared" si="11"/>
        <v>0</v>
      </c>
      <c r="Q59" s="46">
        <f t="shared" si="11"/>
        <v>0</v>
      </c>
      <c r="R59" s="46">
        <f t="shared" si="11"/>
        <v>0</v>
      </c>
      <c r="S59" s="46">
        <f t="shared" ref="S59:U59" si="12">COUNTIF($N$11:$N$40,S58)</f>
        <v>0</v>
      </c>
      <c r="T59" s="46">
        <f t="shared" si="11"/>
        <v>0</v>
      </c>
      <c r="U59" s="46">
        <f t="shared" si="12"/>
        <v>0</v>
      </c>
      <c r="V59" s="46">
        <f t="shared" si="11"/>
        <v>0</v>
      </c>
      <c r="W59" s="47">
        <f>SUM(G59:S59)</f>
        <v>0</v>
      </c>
    </row>
    <row r="60" spans="1:23" ht="11.25" customHeight="1" x14ac:dyDescent="0.2">
      <c r="C60" s="51"/>
      <c r="D60" s="51"/>
      <c r="E60" s="51"/>
    </row>
    <row r="61" spans="1:23" ht="31.5" customHeight="1" x14ac:dyDescent="0.2">
      <c r="A61" s="235" t="s">
        <v>29</v>
      </c>
      <c r="B61" s="235"/>
      <c r="C61" s="232" t="str">
        <f>IF(P7="","",VLOOKUP(P7,Produktkatalog!$A$7:$T$69,1,FALSE))</f>
        <v/>
      </c>
      <c r="D61" s="233"/>
      <c r="E61" s="234"/>
      <c r="F61" s="84" t="s">
        <v>19</v>
      </c>
      <c r="G61" s="33" t="s">
        <v>5</v>
      </c>
      <c r="H61" s="33" t="s">
        <v>6</v>
      </c>
      <c r="I61" s="33" t="s">
        <v>1</v>
      </c>
      <c r="J61" s="33" t="s">
        <v>3</v>
      </c>
      <c r="K61" s="33" t="s">
        <v>2</v>
      </c>
      <c r="L61" s="34" t="s">
        <v>36</v>
      </c>
      <c r="M61" s="34" t="s">
        <v>37</v>
      </c>
      <c r="N61" s="34" t="s">
        <v>81</v>
      </c>
      <c r="O61" s="34" t="s">
        <v>83</v>
      </c>
      <c r="P61" s="34" t="s">
        <v>84</v>
      </c>
      <c r="Q61" s="34" t="s">
        <v>85</v>
      </c>
      <c r="R61" s="34" t="s">
        <v>86</v>
      </c>
      <c r="S61" s="34" t="s">
        <v>87</v>
      </c>
      <c r="T61" s="34" t="s">
        <v>175</v>
      </c>
      <c r="U61" s="34" t="s">
        <v>176</v>
      </c>
      <c r="V61" s="34" t="s">
        <v>177</v>
      </c>
      <c r="W61" s="48" t="s">
        <v>45</v>
      </c>
    </row>
    <row r="62" spans="1:23" ht="31.5" customHeight="1" x14ac:dyDescent="0.2">
      <c r="A62" s="230" t="s">
        <v>46</v>
      </c>
      <c r="B62" s="231"/>
      <c r="C62" s="232" t="str">
        <f>IF(P7="","",VLOOKUP(P7,Produktkatalog!$A$7:$T$69,5,FALSE))</f>
        <v/>
      </c>
      <c r="D62" s="233"/>
      <c r="E62" s="234"/>
      <c r="F62" s="84" t="s">
        <v>22</v>
      </c>
      <c r="G62" s="46">
        <f t="shared" ref="G62:R62" si="13">COUNTIF($P$11:$P$40,G61)</f>
        <v>0</v>
      </c>
      <c r="H62" s="46">
        <f t="shared" si="13"/>
        <v>0</v>
      </c>
      <c r="I62" s="46">
        <f t="shared" si="13"/>
        <v>0</v>
      </c>
      <c r="J62" s="46">
        <f t="shared" si="13"/>
        <v>0</v>
      </c>
      <c r="K62" s="46">
        <f t="shared" si="13"/>
        <v>0</v>
      </c>
      <c r="L62" s="46">
        <f t="shared" si="13"/>
        <v>0</v>
      </c>
      <c r="M62" s="46">
        <f t="shared" si="13"/>
        <v>0</v>
      </c>
      <c r="N62" s="46">
        <f t="shared" si="13"/>
        <v>0</v>
      </c>
      <c r="O62" s="46">
        <f t="shared" si="13"/>
        <v>0</v>
      </c>
      <c r="P62" s="46">
        <f t="shared" si="13"/>
        <v>0</v>
      </c>
      <c r="Q62" s="46">
        <f t="shared" si="13"/>
        <v>0</v>
      </c>
      <c r="R62" s="46">
        <f t="shared" si="13"/>
        <v>0</v>
      </c>
      <c r="S62" s="46">
        <f t="shared" ref="S62:U62" si="14">COUNTIF($P$11:$P$40,S61)</f>
        <v>0</v>
      </c>
      <c r="T62" s="46">
        <f>COUNTIF($P$11:$P$40,T61)</f>
        <v>0</v>
      </c>
      <c r="U62" s="46">
        <f t="shared" si="14"/>
        <v>0</v>
      </c>
      <c r="V62" s="46">
        <f>COUNTIF($P$11:$P$40,V61)</f>
        <v>0</v>
      </c>
      <c r="W62" s="47">
        <f>SUM(G62:S62)</f>
        <v>0</v>
      </c>
    </row>
    <row r="66" spans="9:10" x14ac:dyDescent="0.2">
      <c r="I66" s="12"/>
      <c r="J66" s="11"/>
    </row>
  </sheetData>
  <sheetProtection algorithmName="SHA-512" hashValue="XO5jOuVMMnBpCcjPQzQhvvtHRFubeMQ5wuur0BqbO9ubAjcMb8q3ONyASBiNhV4i4HCx6L9Mu5YXej8paASXoA==" saltValue="VMyelPXgl73P0uSWMqgo5g==" spinCount="100000" sheet="1" objects="1" scenarios="1"/>
  <mergeCells count="156">
    <mergeCell ref="D33:E33"/>
    <mergeCell ref="D34:E34"/>
    <mergeCell ref="D35:E35"/>
    <mergeCell ref="D36:E36"/>
    <mergeCell ref="D37:E37"/>
    <mergeCell ref="D38:E38"/>
    <mergeCell ref="L7:M7"/>
    <mergeCell ref="N7:O7"/>
    <mergeCell ref="P7:Q7"/>
    <mergeCell ref="F9:G9"/>
    <mergeCell ref="H9:I9"/>
    <mergeCell ref="J9:K9"/>
    <mergeCell ref="L9:M9"/>
    <mergeCell ref="N9:O9"/>
    <mergeCell ref="P9:Q9"/>
    <mergeCell ref="D30:E30"/>
    <mergeCell ref="D31:E31"/>
    <mergeCell ref="D32:E32"/>
    <mergeCell ref="B39:C39"/>
    <mergeCell ref="D39:E39"/>
    <mergeCell ref="B40:C40"/>
    <mergeCell ref="D40:E40"/>
    <mergeCell ref="H7:I7"/>
    <mergeCell ref="B10:C10"/>
    <mergeCell ref="D10:E10"/>
    <mergeCell ref="B26:C26"/>
    <mergeCell ref="D26:E26"/>
    <mergeCell ref="B27:C27"/>
    <mergeCell ref="B29:C29"/>
    <mergeCell ref="B30:C30"/>
    <mergeCell ref="B31:C31"/>
    <mergeCell ref="B32:C32"/>
    <mergeCell ref="B33:C33"/>
    <mergeCell ref="B34:C34"/>
    <mergeCell ref="B35:C35"/>
    <mergeCell ref="B36:C36"/>
    <mergeCell ref="B37:C37"/>
    <mergeCell ref="B38:C38"/>
    <mergeCell ref="D29:E29"/>
    <mergeCell ref="D27:E27"/>
    <mergeCell ref="B28:C28"/>
    <mergeCell ref="D28:E28"/>
    <mergeCell ref="B23:C23"/>
    <mergeCell ref="D23:E23"/>
    <mergeCell ref="B24:C24"/>
    <mergeCell ref="D24:E24"/>
    <mergeCell ref="B25:C25"/>
    <mergeCell ref="D25:E25"/>
    <mergeCell ref="D14:E14"/>
    <mergeCell ref="B15:C15"/>
    <mergeCell ref="D15:E15"/>
    <mergeCell ref="B16:C16"/>
    <mergeCell ref="D16:E16"/>
    <mergeCell ref="B17:C17"/>
    <mergeCell ref="D17:E17"/>
    <mergeCell ref="B18:C18"/>
    <mergeCell ref="D18:E18"/>
    <mergeCell ref="A4:B4"/>
    <mergeCell ref="A5:B5"/>
    <mergeCell ref="C5:D5"/>
    <mergeCell ref="G3:H3"/>
    <mergeCell ref="C4:D4"/>
    <mergeCell ref="C3:D3"/>
    <mergeCell ref="A1:W1"/>
    <mergeCell ref="G4:H4"/>
    <mergeCell ref="A49:B49"/>
    <mergeCell ref="B19:C19"/>
    <mergeCell ref="D19:E19"/>
    <mergeCell ref="B20:C20"/>
    <mergeCell ref="D20:E20"/>
    <mergeCell ref="B21:C21"/>
    <mergeCell ref="D21:E21"/>
    <mergeCell ref="B22:C22"/>
    <mergeCell ref="D22:E22"/>
    <mergeCell ref="B11:C11"/>
    <mergeCell ref="D11:E11"/>
    <mergeCell ref="B12:C12"/>
    <mergeCell ref="D12:E12"/>
    <mergeCell ref="B13:C13"/>
    <mergeCell ref="D13:E13"/>
    <mergeCell ref="B14:C14"/>
    <mergeCell ref="P42:Q42"/>
    <mergeCell ref="P43:Q43"/>
    <mergeCell ref="P44:Q44"/>
    <mergeCell ref="J3:W5"/>
    <mergeCell ref="F7:G7"/>
    <mergeCell ref="L42:M42"/>
    <mergeCell ref="L43:M43"/>
    <mergeCell ref="L44:M44"/>
    <mergeCell ref="N42:O42"/>
    <mergeCell ref="N43:O43"/>
    <mergeCell ref="N44:O44"/>
    <mergeCell ref="H42:I42"/>
    <mergeCell ref="H43:I43"/>
    <mergeCell ref="H44:I44"/>
    <mergeCell ref="J42:K42"/>
    <mergeCell ref="J43:K43"/>
    <mergeCell ref="J44:K44"/>
    <mergeCell ref="J7:K7"/>
    <mergeCell ref="F8:G8"/>
    <mergeCell ref="H8:I8"/>
    <mergeCell ref="J8:K8"/>
    <mergeCell ref="L8:M8"/>
    <mergeCell ref="N8:O8"/>
    <mergeCell ref="P8:Q8"/>
    <mergeCell ref="A62:B62"/>
    <mergeCell ref="C55:E55"/>
    <mergeCell ref="C58:E58"/>
    <mergeCell ref="C61:E61"/>
    <mergeCell ref="C59:E59"/>
    <mergeCell ref="C62:E62"/>
    <mergeCell ref="C49:E49"/>
    <mergeCell ref="C52:E52"/>
    <mergeCell ref="C50:E50"/>
    <mergeCell ref="C53:E53"/>
    <mergeCell ref="C56:E56"/>
    <mergeCell ref="A50:B50"/>
    <mergeCell ref="A53:B53"/>
    <mergeCell ref="A52:B52"/>
    <mergeCell ref="A55:B55"/>
    <mergeCell ref="A56:B56"/>
    <mergeCell ref="A59:B59"/>
    <mergeCell ref="A58:B58"/>
    <mergeCell ref="A61:B61"/>
    <mergeCell ref="R10:U10"/>
    <mergeCell ref="R11:U11"/>
    <mergeCell ref="R12:U12"/>
    <mergeCell ref="R13:U13"/>
    <mergeCell ref="R14:U14"/>
    <mergeCell ref="R15:U15"/>
    <mergeCell ref="R16:U16"/>
    <mergeCell ref="R17:U17"/>
    <mergeCell ref="R18:U18"/>
    <mergeCell ref="R19:U19"/>
    <mergeCell ref="R20:U20"/>
    <mergeCell ref="R21:U21"/>
    <mergeCell ref="R22:U22"/>
    <mergeCell ref="R23:U23"/>
    <mergeCell ref="R24:U24"/>
    <mergeCell ref="R25:U25"/>
    <mergeCell ref="R26:U26"/>
    <mergeCell ref="R27:U27"/>
    <mergeCell ref="R37:U37"/>
    <mergeCell ref="R38:U38"/>
    <mergeCell ref="R39:U39"/>
    <mergeCell ref="R40:U40"/>
    <mergeCell ref="R41:U41"/>
    <mergeCell ref="R28:U28"/>
    <mergeCell ref="R29:U29"/>
    <mergeCell ref="R30:U30"/>
    <mergeCell ref="R31:U31"/>
    <mergeCell ref="R32:U32"/>
    <mergeCell ref="R33:U33"/>
    <mergeCell ref="R34:U34"/>
    <mergeCell ref="R35:U35"/>
    <mergeCell ref="R36:U36"/>
  </mergeCells>
  <conditionalFormatting sqref="W11:W40">
    <cfRule type="containsText" dxfId="1" priority="1" operator="containsText" text="storniert">
      <formula>NOT(ISERROR(SEARCH("storniert",W11)))</formula>
    </cfRule>
    <cfRule type="containsText" dxfId="0" priority="2" operator="containsText" text="bezahlt">
      <formula>NOT(ISERROR(SEARCH("bezahlt",W11)))</formula>
    </cfRule>
  </conditionalFormatting>
  <pageMargins left="0.23622047244094491" right="0.23622047244094491" top="0.23622047244094491" bottom="0.23622047244094491" header="0.11811023622047245" footer="0.11811023622047245"/>
  <pageSetup paperSize="9" scale="47" fitToHeight="2" orientation="landscape" horizontalDpi="4294967293" r:id="rId1"/>
  <headerFooter alignWithMargins="0"/>
  <rowBreaks count="1" manualBreakCount="1">
    <brk id="45" max="22"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D7036F98-098D-4649-AB38-663209184F38}">
          <x14:formula1>
            <xm:f>Dropdowns!$A$6:$A$23</xm:f>
          </x14:formula1>
          <xm:sqref>H11:H40 J11:J40 N11:N40 L11:L40 P11:P40</xm:sqref>
        </x14:dataValidation>
        <x14:dataValidation type="list" allowBlank="1" showInputMessage="1" showErrorMessage="1" promptTitle="Bezahlstatus" xr:uid="{3386875C-2B45-482D-8C6A-4D7FD6496FFB}">
          <x14:formula1>
            <xm:f>Dropdowns!$B$6:$B$8</xm:f>
          </x14:formula1>
          <xm:sqref>W11:W40</xm:sqref>
        </x14:dataValidation>
        <x14:dataValidation type="list" allowBlank="1" showInputMessage="1" showErrorMessage="1" promptTitle="Auswahl Aritkel 1" xr:uid="{3FAAD145-065D-463C-B3F8-25B9A293BE56}">
          <x14:formula1>
            <xm:f>Produktkatalog!$A$7:$A$69</xm:f>
          </x14:formula1>
          <xm:sqref>H7:Q7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74BF-B7A4-41F7-B948-E7BFCC49BBC3}">
  <sheetPr>
    <tabColor theme="3" tint="0.79998168889431442"/>
  </sheetPr>
  <dimension ref="B1:AC45"/>
  <sheetViews>
    <sheetView workbookViewId="0">
      <selection activeCell="E5" sqref="E5"/>
    </sheetView>
  </sheetViews>
  <sheetFormatPr baseColWidth="10" defaultRowHeight="15" x14ac:dyDescent="0.25"/>
  <cols>
    <col min="1" max="1" width="1.5703125" style="112" customWidth="1"/>
    <col min="2" max="2" width="13.140625" style="112" customWidth="1"/>
    <col min="3" max="8" width="11.42578125" style="112"/>
    <col min="9" max="9" width="3" style="112" customWidth="1"/>
    <col min="10" max="10" width="14.7109375" style="112" customWidth="1"/>
    <col min="11" max="15" width="11.42578125" style="112"/>
    <col min="16" max="16" width="2.7109375" style="112" customWidth="1"/>
    <col min="17" max="17" width="14.7109375" style="112" customWidth="1"/>
    <col min="18" max="22" width="11.42578125" style="112"/>
    <col min="23" max="23" width="2.42578125" style="112" customWidth="1"/>
    <col min="24" max="24" width="14.7109375" style="112" customWidth="1"/>
    <col min="25" max="16384" width="11.42578125" style="112"/>
  </cols>
  <sheetData>
    <row r="1" spans="2:29" ht="9" customHeight="1" thickBot="1" x14ac:dyDescent="0.3"/>
    <row r="2" spans="2:29" ht="18.75" x14ac:dyDescent="0.3">
      <c r="B2" s="113" t="s">
        <v>206</v>
      </c>
      <c r="C2" s="114"/>
      <c r="D2" s="114"/>
      <c r="E2" s="114"/>
      <c r="F2" s="114"/>
      <c r="G2" s="114"/>
      <c r="H2" s="115"/>
      <c r="J2" s="113" t="s">
        <v>207</v>
      </c>
      <c r="K2" s="114"/>
      <c r="L2" s="114"/>
      <c r="M2" s="114"/>
      <c r="N2" s="114"/>
      <c r="O2" s="115"/>
      <c r="Q2" s="113" t="s">
        <v>250</v>
      </c>
      <c r="R2" s="114"/>
      <c r="S2" s="114"/>
      <c r="T2" s="114"/>
      <c r="U2" s="114"/>
      <c r="V2" s="115"/>
      <c r="X2" s="113" t="s">
        <v>253</v>
      </c>
      <c r="Y2" s="114"/>
      <c r="Z2" s="114"/>
      <c r="AA2" s="114"/>
      <c r="AB2" s="114"/>
      <c r="AC2" s="115"/>
    </row>
    <row r="3" spans="2:29" x14ac:dyDescent="0.25">
      <c r="B3" s="116"/>
      <c r="H3" s="117"/>
      <c r="J3" s="116"/>
      <c r="O3" s="117"/>
      <c r="Q3" s="116"/>
      <c r="V3" s="117"/>
      <c r="X3" s="116"/>
      <c r="AC3" s="117"/>
    </row>
    <row r="4" spans="2:29" x14ac:dyDescent="0.25">
      <c r="B4" s="116" t="s">
        <v>208</v>
      </c>
      <c r="H4" s="117"/>
      <c r="J4" s="116"/>
      <c r="O4" s="117"/>
      <c r="Q4" s="116"/>
      <c r="V4" s="117"/>
      <c r="X4" s="116"/>
      <c r="AC4" s="117"/>
    </row>
    <row r="5" spans="2:29" x14ac:dyDescent="0.25">
      <c r="B5" s="116" t="s">
        <v>209</v>
      </c>
      <c r="E5" s="179"/>
      <c r="H5" s="117"/>
      <c r="J5" s="180">
        <f>E5</f>
        <v>0</v>
      </c>
      <c r="O5" s="117"/>
      <c r="Q5" s="180">
        <f>E5</f>
        <v>0</v>
      </c>
      <c r="V5" s="117"/>
      <c r="X5" s="180">
        <f>E5</f>
        <v>0</v>
      </c>
      <c r="AC5" s="117"/>
    </row>
    <row r="6" spans="2:29" x14ac:dyDescent="0.25">
      <c r="B6" s="116" t="s">
        <v>210</v>
      </c>
      <c r="E6" s="179"/>
      <c r="H6" s="117"/>
      <c r="J6" s="180">
        <f>E6</f>
        <v>0</v>
      </c>
      <c r="O6" s="117"/>
      <c r="Q6" s="180">
        <f t="shared" ref="Q6:Q7" si="0">E6</f>
        <v>0</v>
      </c>
      <c r="V6" s="117"/>
      <c r="X6" s="180">
        <f>E6</f>
        <v>0</v>
      </c>
      <c r="AC6" s="117"/>
    </row>
    <row r="7" spans="2:29" x14ac:dyDescent="0.25">
      <c r="B7" s="116" t="s">
        <v>211</v>
      </c>
      <c r="E7" s="179"/>
      <c r="H7" s="117"/>
      <c r="J7" s="180">
        <f>E7</f>
        <v>0</v>
      </c>
      <c r="O7" s="117"/>
      <c r="Q7" s="180">
        <f t="shared" si="0"/>
        <v>0</v>
      </c>
      <c r="V7" s="117"/>
      <c r="X7" s="180">
        <f>E7</f>
        <v>0</v>
      </c>
      <c r="AC7" s="117"/>
    </row>
    <row r="8" spans="2:29" x14ac:dyDescent="0.25">
      <c r="B8" s="116" t="s">
        <v>254</v>
      </c>
      <c r="E8" s="179"/>
      <c r="H8" s="117"/>
      <c r="J8" s="116"/>
      <c r="O8" s="117"/>
      <c r="Q8" s="116"/>
      <c r="V8" s="117"/>
      <c r="X8" s="116"/>
      <c r="AC8" s="117"/>
    </row>
    <row r="9" spans="2:29" x14ac:dyDescent="0.25">
      <c r="B9" s="118" t="s">
        <v>212</v>
      </c>
      <c r="C9" s="119"/>
      <c r="D9" s="119"/>
      <c r="E9" s="119"/>
      <c r="F9" s="119"/>
      <c r="G9" s="119"/>
      <c r="H9" s="120"/>
      <c r="J9" s="116"/>
      <c r="O9" s="117"/>
      <c r="Q9" s="116"/>
      <c r="V9" s="117"/>
      <c r="X9" s="116"/>
      <c r="AC9" s="117"/>
    </row>
    <row r="10" spans="2:29" x14ac:dyDescent="0.25">
      <c r="B10" s="121" t="s">
        <v>213</v>
      </c>
      <c r="E10" s="122" t="s">
        <v>214</v>
      </c>
      <c r="H10" s="117"/>
      <c r="J10" s="116"/>
      <c r="O10" s="117"/>
      <c r="Q10" s="116"/>
      <c r="V10" s="117"/>
      <c r="X10" s="116"/>
      <c r="AC10" s="117"/>
    </row>
    <row r="11" spans="2:29" x14ac:dyDescent="0.25">
      <c r="B11" s="116"/>
      <c r="E11" s="123" t="s">
        <v>215</v>
      </c>
      <c r="H11" s="117"/>
      <c r="J11" s="124"/>
      <c r="O11" s="117"/>
      <c r="Q11" s="124"/>
      <c r="V11" s="117"/>
      <c r="X11" s="124"/>
      <c r="AC11" s="117"/>
    </row>
    <row r="12" spans="2:29" x14ac:dyDescent="0.25">
      <c r="B12" s="125" t="s">
        <v>216</v>
      </c>
      <c r="C12" s="126"/>
      <c r="D12" s="127">
        <v>0.5</v>
      </c>
      <c r="E12" s="128" t="s">
        <v>217</v>
      </c>
      <c r="F12" s="126"/>
      <c r="G12" s="129">
        <v>2.85</v>
      </c>
      <c r="H12" s="315"/>
      <c r="J12" s="181"/>
      <c r="O12" s="117"/>
      <c r="Q12" s="181"/>
      <c r="V12" s="117"/>
      <c r="X12" s="181"/>
      <c r="AC12" s="117"/>
    </row>
    <row r="13" spans="2:29" x14ac:dyDescent="0.25">
      <c r="B13" s="125" t="s">
        <v>218</v>
      </c>
      <c r="C13" s="126"/>
      <c r="D13" s="127">
        <v>1.5</v>
      </c>
      <c r="E13" s="128" t="s">
        <v>219</v>
      </c>
      <c r="F13" s="126"/>
      <c r="G13" s="129">
        <v>3.85</v>
      </c>
      <c r="H13" s="182"/>
      <c r="J13" s="181"/>
      <c r="O13" s="117"/>
      <c r="Q13" s="181"/>
      <c r="V13" s="117"/>
      <c r="X13" s="181"/>
      <c r="AC13" s="117"/>
    </row>
    <row r="14" spans="2:29" x14ac:dyDescent="0.25">
      <c r="B14" s="125" t="s">
        <v>220</v>
      </c>
      <c r="C14" s="126"/>
      <c r="D14" s="127">
        <v>1.5</v>
      </c>
      <c r="E14" s="123" t="s">
        <v>221</v>
      </c>
      <c r="G14" s="130"/>
      <c r="H14" s="131"/>
      <c r="J14" s="132"/>
      <c r="O14" s="117"/>
      <c r="Q14" s="132"/>
      <c r="V14" s="117"/>
      <c r="X14" s="132"/>
      <c r="AC14" s="117"/>
    </row>
    <row r="15" spans="2:29" x14ac:dyDescent="0.25">
      <c r="B15" s="125" t="s">
        <v>222</v>
      </c>
      <c r="C15" s="126"/>
      <c r="D15" s="127">
        <v>2.2999999999999998</v>
      </c>
      <c r="E15" s="128" t="s">
        <v>223</v>
      </c>
      <c r="F15" s="126"/>
      <c r="G15" s="129">
        <v>2</v>
      </c>
      <c r="H15" s="182"/>
      <c r="J15" s="181"/>
      <c r="O15" s="117"/>
      <c r="Q15" s="181"/>
      <c r="V15" s="117"/>
      <c r="X15" s="181"/>
      <c r="AC15" s="117"/>
    </row>
    <row r="16" spans="2:29" x14ac:dyDescent="0.25">
      <c r="B16" s="125" t="s">
        <v>224</v>
      </c>
      <c r="C16" s="126"/>
      <c r="D16" s="127">
        <v>3.8</v>
      </c>
      <c r="E16" s="128" t="s">
        <v>225</v>
      </c>
      <c r="F16" s="126"/>
      <c r="G16" s="129">
        <v>3</v>
      </c>
      <c r="H16" s="182"/>
      <c r="J16" s="181"/>
      <c r="O16" s="117"/>
      <c r="Q16" s="181"/>
      <c r="V16" s="117"/>
      <c r="X16" s="181"/>
      <c r="AC16" s="117"/>
    </row>
    <row r="17" spans="2:29" x14ac:dyDescent="0.25">
      <c r="B17" s="116"/>
      <c r="C17" s="126" t="s">
        <v>226</v>
      </c>
      <c r="D17" s="133">
        <f>SUM(D12:D16)</f>
        <v>9.6</v>
      </c>
      <c r="E17" s="123" t="s">
        <v>227</v>
      </c>
      <c r="G17" s="130"/>
      <c r="H17" s="131"/>
      <c r="J17" s="132"/>
      <c r="O17" s="117"/>
      <c r="Q17" s="132"/>
      <c r="V17" s="117"/>
      <c r="X17" s="132"/>
      <c r="AC17" s="117"/>
    </row>
    <row r="18" spans="2:29" x14ac:dyDescent="0.25">
      <c r="B18" s="116"/>
      <c r="C18" s="126" t="s">
        <v>228</v>
      </c>
      <c r="D18" s="133">
        <f>D17*0.19</f>
        <v>1.8239999999999998</v>
      </c>
      <c r="E18" s="128" t="s">
        <v>217</v>
      </c>
      <c r="F18" s="126"/>
      <c r="G18" s="129">
        <v>2.85</v>
      </c>
      <c r="H18" s="182"/>
      <c r="J18" s="181"/>
      <c r="O18" s="117"/>
      <c r="Q18" s="181"/>
      <c r="V18" s="117"/>
      <c r="X18" s="181"/>
      <c r="AC18" s="117"/>
    </row>
    <row r="19" spans="2:29" x14ac:dyDescent="0.25">
      <c r="B19" s="116"/>
      <c r="C19" s="126" t="s">
        <v>229</v>
      </c>
      <c r="D19" s="133">
        <f>D17+D18</f>
        <v>11.423999999999999</v>
      </c>
      <c r="E19" s="128" t="s">
        <v>219</v>
      </c>
      <c r="F19" s="126"/>
      <c r="G19" s="129">
        <v>3.85</v>
      </c>
      <c r="H19" s="182"/>
      <c r="J19" s="181"/>
      <c r="O19" s="117"/>
      <c r="Q19" s="181"/>
      <c r="V19" s="117"/>
      <c r="X19" s="181"/>
      <c r="AC19" s="117"/>
    </row>
    <row r="20" spans="2:29" x14ac:dyDescent="0.25">
      <c r="B20" s="116"/>
      <c r="E20" s="128" t="s">
        <v>230</v>
      </c>
      <c r="F20" s="126"/>
      <c r="G20" s="129">
        <v>2</v>
      </c>
      <c r="H20" s="182"/>
      <c r="J20" s="181"/>
      <c r="O20" s="117"/>
      <c r="Q20" s="181">
        <v>2</v>
      </c>
      <c r="V20" s="117"/>
      <c r="X20" s="181"/>
      <c r="AC20" s="117"/>
    </row>
    <row r="21" spans="2:29" x14ac:dyDescent="0.25">
      <c r="B21" s="116"/>
      <c r="E21" s="134" t="s">
        <v>231</v>
      </c>
      <c r="F21" s="135"/>
      <c r="G21" s="129" t="s">
        <v>232</v>
      </c>
      <c r="H21" s="182"/>
      <c r="J21" s="181"/>
      <c r="O21" s="117"/>
      <c r="Q21" s="181"/>
      <c r="V21" s="117"/>
      <c r="X21" s="181"/>
      <c r="AC21" s="117"/>
    </row>
    <row r="22" spans="2:29" x14ac:dyDescent="0.25">
      <c r="B22" s="116"/>
      <c r="G22" s="126" t="s">
        <v>226</v>
      </c>
      <c r="H22" s="136">
        <f>SUM(H12:H21)</f>
        <v>0</v>
      </c>
      <c r="J22" s="137">
        <f>SUM(J12:J21)</f>
        <v>0</v>
      </c>
      <c r="O22" s="117"/>
      <c r="Q22" s="137">
        <f>SUM(Q12:Q21)</f>
        <v>2</v>
      </c>
      <c r="V22" s="117"/>
      <c r="X22" s="137">
        <f>SUM(X12:X21)</f>
        <v>0</v>
      </c>
      <c r="AC22" s="117"/>
    </row>
    <row r="23" spans="2:29" x14ac:dyDescent="0.25">
      <c r="B23" s="116"/>
      <c r="G23" s="126" t="s">
        <v>228</v>
      </c>
      <c r="H23" s="136">
        <f>H22*0.19</f>
        <v>0</v>
      </c>
      <c r="J23" s="137">
        <f>J22*0.19</f>
        <v>0</v>
      </c>
      <c r="O23" s="117"/>
      <c r="Q23" s="137">
        <f>Q22*0.19</f>
        <v>0.38</v>
      </c>
      <c r="V23" s="117"/>
      <c r="X23" s="137">
        <f>X22*0.19</f>
        <v>0</v>
      </c>
      <c r="AC23" s="117"/>
    </row>
    <row r="24" spans="2:29" x14ac:dyDescent="0.25">
      <c r="B24" s="116"/>
      <c r="G24" s="126" t="s">
        <v>229</v>
      </c>
      <c r="H24" s="136">
        <f>H22+H23</f>
        <v>0</v>
      </c>
      <c r="J24" s="137">
        <f>J22+J23</f>
        <v>0</v>
      </c>
      <c r="O24" s="117"/>
      <c r="Q24" s="137">
        <f>Q22+Q23</f>
        <v>2.38</v>
      </c>
      <c r="V24" s="117"/>
      <c r="X24" s="137">
        <f>X22+X23</f>
        <v>0</v>
      </c>
      <c r="AC24" s="117"/>
    </row>
    <row r="25" spans="2:29" x14ac:dyDescent="0.25">
      <c r="B25" s="116"/>
      <c r="H25" s="117"/>
      <c r="J25" s="116"/>
      <c r="O25" s="117"/>
      <c r="Q25" s="116"/>
      <c r="V25" s="117"/>
      <c r="X25" s="116"/>
      <c r="AC25" s="117"/>
    </row>
    <row r="26" spans="2:29" x14ac:dyDescent="0.25">
      <c r="B26" s="118" t="s">
        <v>233</v>
      </c>
      <c r="C26" s="138"/>
      <c r="D26" s="138"/>
      <c r="E26" s="138"/>
      <c r="F26" s="138"/>
      <c r="G26" s="138"/>
      <c r="H26" s="139"/>
      <c r="J26" s="116"/>
      <c r="O26" s="117"/>
      <c r="Q26" s="116"/>
      <c r="V26" s="117"/>
      <c r="X26" s="116"/>
      <c r="AC26" s="117"/>
    </row>
    <row r="27" spans="2:29" x14ac:dyDescent="0.25">
      <c r="B27" s="116"/>
      <c r="H27" s="117"/>
      <c r="J27" s="116"/>
      <c r="O27" s="117"/>
      <c r="Q27" s="116"/>
      <c r="V27" s="117"/>
      <c r="X27" s="116"/>
      <c r="AC27" s="117"/>
    </row>
    <row r="28" spans="2:29" x14ac:dyDescent="0.25">
      <c r="B28" s="116"/>
      <c r="C28" s="140" t="s">
        <v>234</v>
      </c>
      <c r="D28" s="140" t="s">
        <v>235</v>
      </c>
      <c r="E28" s="141" t="s">
        <v>67</v>
      </c>
      <c r="F28" s="142"/>
      <c r="H28" s="117"/>
      <c r="J28" s="116"/>
      <c r="K28" s="140" t="s">
        <v>234</v>
      </c>
      <c r="L28" s="140" t="s">
        <v>235</v>
      </c>
      <c r="M28" s="141" t="s">
        <v>67</v>
      </c>
      <c r="N28" s="142"/>
      <c r="O28" s="117"/>
      <c r="Q28" s="116"/>
      <c r="R28" s="140" t="s">
        <v>234</v>
      </c>
      <c r="S28" s="140" t="s">
        <v>235</v>
      </c>
      <c r="T28" s="141" t="s">
        <v>67</v>
      </c>
      <c r="U28" s="142"/>
      <c r="V28" s="117"/>
      <c r="X28" s="116"/>
      <c r="Y28" s="140" t="s">
        <v>234</v>
      </c>
      <c r="Z28" s="140" t="s">
        <v>235</v>
      </c>
      <c r="AA28" s="141" t="s">
        <v>67</v>
      </c>
      <c r="AB28" s="142"/>
      <c r="AC28" s="117"/>
    </row>
    <row r="29" spans="2:29" x14ac:dyDescent="0.25">
      <c r="B29" s="116"/>
      <c r="C29" s="143" t="s">
        <v>236</v>
      </c>
      <c r="D29" s="143" t="s">
        <v>237</v>
      </c>
      <c r="E29" s="144" t="s">
        <v>238</v>
      </c>
      <c r="F29" s="145" t="s">
        <v>231</v>
      </c>
      <c r="H29" s="117"/>
      <c r="J29" s="116"/>
      <c r="K29" s="143" t="s">
        <v>236</v>
      </c>
      <c r="L29" s="143" t="s">
        <v>237</v>
      </c>
      <c r="M29" s="144" t="s">
        <v>238</v>
      </c>
      <c r="N29" s="145" t="s">
        <v>231</v>
      </c>
      <c r="O29" s="117"/>
      <c r="Q29" s="116"/>
      <c r="R29" s="143" t="s">
        <v>236</v>
      </c>
      <c r="S29" s="143" t="s">
        <v>237</v>
      </c>
      <c r="T29" s="144" t="s">
        <v>238</v>
      </c>
      <c r="U29" s="145" t="s">
        <v>231</v>
      </c>
      <c r="V29" s="117"/>
      <c r="X29" s="116"/>
      <c r="Y29" s="143" t="s">
        <v>236</v>
      </c>
      <c r="Z29" s="143" t="s">
        <v>237</v>
      </c>
      <c r="AA29" s="144" t="s">
        <v>238</v>
      </c>
      <c r="AB29" s="145" t="s">
        <v>231</v>
      </c>
      <c r="AC29" s="117"/>
    </row>
    <row r="30" spans="2:29" x14ac:dyDescent="0.25">
      <c r="B30" s="184" t="s">
        <v>239</v>
      </c>
      <c r="C30" s="129">
        <v>25</v>
      </c>
      <c r="D30" s="146">
        <f>(E5)*C30</f>
        <v>0</v>
      </c>
      <c r="E30" s="146">
        <f>E5*D19</f>
        <v>0</v>
      </c>
      <c r="F30" s="146">
        <f>E5*H24</f>
        <v>0</v>
      </c>
      <c r="G30" s="147">
        <f>SUM(D30:F30)</f>
        <v>0</v>
      </c>
      <c r="H30" s="117"/>
      <c r="J30" s="184" t="s">
        <v>239</v>
      </c>
      <c r="K30" s="129">
        <v>25</v>
      </c>
      <c r="L30" s="146">
        <f>(J5)*$K$30</f>
        <v>0</v>
      </c>
      <c r="M30" s="146">
        <f>J5*D19</f>
        <v>0</v>
      </c>
      <c r="N30" s="146">
        <f>J5*J24</f>
        <v>0</v>
      </c>
      <c r="O30" s="148">
        <f>SUM(L30:N30)</f>
        <v>0</v>
      </c>
      <c r="Q30" s="184" t="s">
        <v>251</v>
      </c>
      <c r="R30" s="129">
        <v>35</v>
      </c>
      <c r="S30" s="146">
        <f>(Q5+Q6+Q7)*$R$30</f>
        <v>0</v>
      </c>
      <c r="T30" s="146">
        <f>(Q5+Q6+Q7)*D19</f>
        <v>0</v>
      </c>
      <c r="U30" s="146">
        <f>(Q5+Q6+Q7)*Q24</f>
        <v>0</v>
      </c>
      <c r="V30" s="148">
        <f>SUM(S30:U30)</f>
        <v>0</v>
      </c>
      <c r="X30" s="184" t="s">
        <v>239</v>
      </c>
      <c r="Y30" s="129">
        <v>25</v>
      </c>
      <c r="Z30" s="146">
        <f>(X5+X7)*$Y$30</f>
        <v>0</v>
      </c>
      <c r="AA30" s="146">
        <f>(X5+X7)*1.19*(D12+D13+D15)</f>
        <v>0</v>
      </c>
      <c r="AB30" s="146">
        <f>(X5+X7)*X24</f>
        <v>0</v>
      </c>
      <c r="AC30" s="148">
        <f>SUM(Z30:AB30)</f>
        <v>0</v>
      </c>
    </row>
    <row r="31" spans="2:29" x14ac:dyDescent="0.25">
      <c r="B31" s="184" t="s">
        <v>240</v>
      </c>
      <c r="C31" s="129">
        <v>25</v>
      </c>
      <c r="D31" s="146">
        <f>E6*C31</f>
        <v>0</v>
      </c>
      <c r="E31" s="146">
        <f>E6*D19</f>
        <v>0</v>
      </c>
      <c r="F31" s="146">
        <f>E6*H24</f>
        <v>0</v>
      </c>
      <c r="G31" s="147">
        <f>SUM(D31:F31)</f>
        <v>0</v>
      </c>
      <c r="H31" s="117"/>
      <c r="J31" s="184" t="s">
        <v>240</v>
      </c>
      <c r="K31" s="129">
        <v>25</v>
      </c>
      <c r="L31" s="146">
        <f>J6*$K$31</f>
        <v>0</v>
      </c>
      <c r="M31" s="146">
        <f>J6*D19</f>
        <v>0</v>
      </c>
      <c r="N31" s="146">
        <f>J6*J24</f>
        <v>0</v>
      </c>
      <c r="O31" s="148">
        <f>SUM(L31:N31)</f>
        <v>0</v>
      </c>
      <c r="Q31" s="184" t="s">
        <v>252</v>
      </c>
      <c r="R31" s="129">
        <v>30</v>
      </c>
      <c r="S31" s="146">
        <f>(Q5+Q6+Q7)*$R$31</f>
        <v>0</v>
      </c>
      <c r="T31" s="146"/>
      <c r="U31" s="146">
        <f>(Q5+Q6+Q7)*Q24</f>
        <v>0</v>
      </c>
      <c r="V31" s="148">
        <f>SUM(S31:U31)</f>
        <v>0</v>
      </c>
      <c r="X31" s="184" t="s">
        <v>240</v>
      </c>
      <c r="Y31" s="129">
        <v>25</v>
      </c>
      <c r="Z31" s="146">
        <f>X6*$Y$31</f>
        <v>0</v>
      </c>
      <c r="AA31" s="146">
        <f>X6*1.19*(D12+D13+D15)</f>
        <v>0</v>
      </c>
      <c r="AB31" s="146">
        <f>X6*X24</f>
        <v>0</v>
      </c>
      <c r="AC31" s="148">
        <f>SUM(Z31:AB31)</f>
        <v>0</v>
      </c>
    </row>
    <row r="32" spans="2:29" x14ac:dyDescent="0.25">
      <c r="B32" s="184" t="s">
        <v>241</v>
      </c>
      <c r="C32" s="129">
        <v>20</v>
      </c>
      <c r="D32" s="146">
        <f>(E5)*C32</f>
        <v>0</v>
      </c>
      <c r="E32" s="149"/>
      <c r="F32" s="149"/>
      <c r="G32" s="147">
        <f t="shared" ref="G32:G35" si="1">SUM(D32:F32)</f>
        <v>0</v>
      </c>
      <c r="H32" s="117"/>
      <c r="J32" s="150"/>
      <c r="K32" s="151"/>
      <c r="L32" s="152"/>
      <c r="M32" s="153"/>
      <c r="N32" s="153"/>
      <c r="O32" s="154"/>
      <c r="Q32" s="116"/>
      <c r="R32" s="170"/>
      <c r="S32" s="171"/>
      <c r="V32" s="172"/>
      <c r="X32" s="173"/>
      <c r="Y32" s="174"/>
      <c r="Z32" s="176"/>
      <c r="AA32" s="177"/>
      <c r="AB32" s="177"/>
      <c r="AC32" s="178"/>
    </row>
    <row r="33" spans="2:29" x14ac:dyDescent="0.25">
      <c r="B33" s="184" t="s">
        <v>242</v>
      </c>
      <c r="C33" s="129">
        <v>25</v>
      </c>
      <c r="D33" s="146">
        <f>E7*C33</f>
        <v>0</v>
      </c>
      <c r="E33" s="146">
        <f>E7*D19</f>
        <v>0</v>
      </c>
      <c r="F33" s="146">
        <f>E7*H24</f>
        <v>0</v>
      </c>
      <c r="G33" s="147">
        <f t="shared" si="1"/>
        <v>0</v>
      </c>
      <c r="H33" s="117"/>
      <c r="J33" s="184" t="s">
        <v>242</v>
      </c>
      <c r="K33" s="129">
        <v>25</v>
      </c>
      <c r="L33" s="146">
        <f>J7*$K$33</f>
        <v>0</v>
      </c>
      <c r="M33" s="146">
        <f>J7*D19</f>
        <v>0</v>
      </c>
      <c r="N33" s="146">
        <f>J7*J24</f>
        <v>0</v>
      </c>
      <c r="O33" s="148">
        <f t="shared" ref="O33:O34" si="2">SUM(L33:N33)</f>
        <v>0</v>
      </c>
      <c r="Q33" s="116"/>
      <c r="R33" s="170"/>
      <c r="S33" s="171"/>
      <c r="T33" s="171"/>
      <c r="U33" s="171"/>
      <c r="V33" s="172"/>
      <c r="X33" s="116"/>
      <c r="Y33" s="170"/>
      <c r="Z33" s="171"/>
      <c r="AA33" s="171"/>
      <c r="AB33" s="171"/>
      <c r="AC33" s="172"/>
    </row>
    <row r="34" spans="2:29" x14ac:dyDescent="0.25">
      <c r="B34" s="184" t="s">
        <v>243</v>
      </c>
      <c r="C34" s="129">
        <f>IF(E8="ja",25,0)</f>
        <v>0</v>
      </c>
      <c r="D34" s="146">
        <f>E7*C34</f>
        <v>0</v>
      </c>
      <c r="E34" s="155"/>
      <c r="F34" s="155"/>
      <c r="G34" s="147">
        <f t="shared" si="1"/>
        <v>0</v>
      </c>
      <c r="H34" s="117"/>
      <c r="J34" s="184" t="s">
        <v>243</v>
      </c>
      <c r="K34" s="129">
        <f>IF(E8="ja",25,0)</f>
        <v>0</v>
      </c>
      <c r="L34" s="146">
        <f>J7*$K$34</f>
        <v>0</v>
      </c>
      <c r="M34" s="155"/>
      <c r="N34" s="155"/>
      <c r="O34" s="148">
        <f t="shared" si="2"/>
        <v>0</v>
      </c>
      <c r="Q34" s="116"/>
      <c r="R34" s="170"/>
      <c r="S34" s="171"/>
      <c r="T34" s="171"/>
      <c r="U34" s="171"/>
      <c r="V34" s="172"/>
      <c r="X34" s="116"/>
      <c r="Y34" s="170"/>
      <c r="Z34" s="171"/>
      <c r="AA34" s="171"/>
      <c r="AB34" s="171"/>
      <c r="AC34" s="172"/>
    </row>
    <row r="35" spans="2:29" x14ac:dyDescent="0.25">
      <c r="B35" s="184" t="s">
        <v>244</v>
      </c>
      <c r="C35" s="129">
        <v>35</v>
      </c>
      <c r="D35" s="146">
        <f>E7*C35</f>
        <v>0</v>
      </c>
      <c r="E35" s="149"/>
      <c r="F35" s="149"/>
      <c r="G35" s="147">
        <f t="shared" si="1"/>
        <v>0</v>
      </c>
      <c r="H35" s="117"/>
      <c r="J35" s="173"/>
      <c r="K35" s="174"/>
      <c r="L35" s="152"/>
      <c r="M35" s="153"/>
      <c r="N35" s="153"/>
      <c r="O35" s="154"/>
      <c r="Q35" s="116"/>
      <c r="R35" s="170"/>
      <c r="S35" s="167"/>
      <c r="T35" s="168"/>
      <c r="U35" s="168"/>
      <c r="V35" s="169"/>
      <c r="X35" s="116"/>
      <c r="Y35" s="170"/>
      <c r="Z35" s="167"/>
      <c r="AA35" s="168"/>
      <c r="AB35" s="168"/>
      <c r="AC35" s="169"/>
    </row>
    <row r="36" spans="2:29" x14ac:dyDescent="0.25">
      <c r="B36" s="116"/>
      <c r="D36" s="147">
        <f>SUM(D30:D35)</f>
        <v>0</v>
      </c>
      <c r="E36" s="147">
        <f t="shared" ref="E36:F36" si="3">SUM(E30:E35)</f>
        <v>0</v>
      </c>
      <c r="F36" s="147">
        <f t="shared" si="3"/>
        <v>0</v>
      </c>
      <c r="G36" s="156">
        <f>SUM(G30:G35)</f>
        <v>0</v>
      </c>
      <c r="H36" s="157"/>
      <c r="J36" s="116"/>
      <c r="K36" s="175"/>
      <c r="L36" s="147">
        <f>SUM(L30:L35)</f>
        <v>0</v>
      </c>
      <c r="M36" s="147">
        <f t="shared" ref="M36:N36" si="4">SUM(M30:M35)</f>
        <v>0</v>
      </c>
      <c r="N36" s="147">
        <f t="shared" si="4"/>
        <v>0</v>
      </c>
      <c r="O36" s="158">
        <f>SUM(O30:O35)</f>
        <v>0</v>
      </c>
      <c r="Q36" s="116"/>
      <c r="R36" s="175"/>
      <c r="S36" s="147">
        <f>SUM(S30:S35)</f>
        <v>0</v>
      </c>
      <c r="T36" s="147">
        <f t="shared" ref="T36:U36" si="5">SUM(T30:T35)</f>
        <v>0</v>
      </c>
      <c r="U36" s="147">
        <f t="shared" si="5"/>
        <v>0</v>
      </c>
      <c r="V36" s="158">
        <f>SUM(V30:V35)</f>
        <v>0</v>
      </c>
      <c r="X36" s="116"/>
      <c r="Y36" s="175"/>
      <c r="Z36" s="147">
        <f>SUM(Z30:Z35)</f>
        <v>0</v>
      </c>
      <c r="AA36" s="147">
        <f t="shared" ref="AA36:AB36" si="6">SUM(AA30:AA35)</f>
        <v>0</v>
      </c>
      <c r="AB36" s="147">
        <f t="shared" si="6"/>
        <v>0</v>
      </c>
      <c r="AC36" s="158">
        <f>SUM(AC30:AC35)</f>
        <v>0</v>
      </c>
    </row>
    <row r="37" spans="2:29" x14ac:dyDescent="0.25">
      <c r="B37" s="116"/>
      <c r="H37" s="117"/>
      <c r="J37" s="116"/>
      <c r="O37" s="117"/>
      <c r="Q37" s="116"/>
      <c r="V37" s="117"/>
      <c r="X37" s="116"/>
      <c r="AC37" s="117"/>
    </row>
    <row r="38" spans="2:29" x14ac:dyDescent="0.25">
      <c r="B38" s="116"/>
      <c r="D38" s="277" t="s">
        <v>245</v>
      </c>
      <c r="E38" s="278"/>
      <c r="F38" s="278"/>
      <c r="G38" s="159" t="e">
        <f>G36/(E5+E7)</f>
        <v>#DIV/0!</v>
      </c>
      <c r="H38" s="117"/>
      <c r="J38" s="116"/>
      <c r="L38" s="277" t="s">
        <v>245</v>
      </c>
      <c r="M38" s="278"/>
      <c r="N38" s="278"/>
      <c r="O38" s="160" t="e">
        <f>O36/($E$5+$E$7)</f>
        <v>#DIV/0!</v>
      </c>
      <c r="Q38" s="116"/>
      <c r="S38" s="277" t="s">
        <v>245</v>
      </c>
      <c r="T38" s="278"/>
      <c r="U38" s="278"/>
      <c r="V38" s="160" t="e">
        <f>V36/($E$5+$E$7)</f>
        <v>#DIV/0!</v>
      </c>
      <c r="X38" s="116"/>
      <c r="Z38" s="277" t="s">
        <v>245</v>
      </c>
      <c r="AA38" s="278"/>
      <c r="AB38" s="278"/>
      <c r="AC38" s="160" t="e">
        <f>AC36/($E$5+$E$7)</f>
        <v>#DIV/0!</v>
      </c>
    </row>
    <row r="39" spans="2:29" x14ac:dyDescent="0.25">
      <c r="B39" s="116"/>
      <c r="E39" s="161" t="s">
        <v>246</v>
      </c>
      <c r="H39" s="117"/>
      <c r="J39" s="116"/>
      <c r="M39" s="161" t="s">
        <v>246</v>
      </c>
      <c r="O39" s="117"/>
      <c r="Q39" s="116"/>
      <c r="T39" s="161" t="s">
        <v>246</v>
      </c>
      <c r="V39" s="117"/>
      <c r="X39" s="116"/>
      <c r="AA39" s="161" t="s">
        <v>246</v>
      </c>
      <c r="AC39" s="117"/>
    </row>
    <row r="40" spans="2:29" x14ac:dyDescent="0.25">
      <c r="B40" s="116"/>
      <c r="E40" s="161"/>
      <c r="H40" s="117"/>
      <c r="J40" s="116"/>
      <c r="M40" s="161"/>
      <c r="O40" s="117"/>
      <c r="Q40" s="116"/>
      <c r="T40" s="161"/>
      <c r="V40" s="117"/>
      <c r="X40" s="116"/>
      <c r="AA40" s="161"/>
      <c r="AC40" s="117"/>
    </row>
    <row r="41" spans="2:29" x14ac:dyDescent="0.25">
      <c r="B41" s="116"/>
      <c r="D41" s="279" t="s">
        <v>247</v>
      </c>
      <c r="E41" s="279"/>
      <c r="F41" s="279"/>
      <c r="G41" s="183"/>
      <c r="H41" s="117"/>
      <c r="J41" s="116"/>
      <c r="L41" s="279" t="s">
        <v>247</v>
      </c>
      <c r="M41" s="279"/>
      <c r="N41" s="279"/>
      <c r="O41" s="182"/>
      <c r="Q41" s="116"/>
      <c r="S41" s="279" t="s">
        <v>247</v>
      </c>
      <c r="T41" s="279"/>
      <c r="U41" s="279"/>
      <c r="V41" s="182"/>
      <c r="X41" s="116"/>
      <c r="Z41" s="279" t="s">
        <v>247</v>
      </c>
      <c r="AA41" s="279"/>
      <c r="AB41" s="279"/>
      <c r="AC41" s="182"/>
    </row>
    <row r="42" spans="2:29" x14ac:dyDescent="0.25">
      <c r="B42" s="116"/>
      <c r="D42" s="280" t="s">
        <v>248</v>
      </c>
      <c r="E42" s="280"/>
      <c r="F42" s="280"/>
      <c r="G42" s="162" t="e">
        <f>(G36-G41)/SUM(E5,E7)</f>
        <v>#DIV/0!</v>
      </c>
      <c r="H42" s="117"/>
      <c r="J42" s="116"/>
      <c r="L42" s="280" t="s">
        <v>248</v>
      </c>
      <c r="M42" s="280"/>
      <c r="N42" s="280"/>
      <c r="O42" s="163" t="e">
        <f>(O36-O41)/SUM($E$5,$E$7)</f>
        <v>#DIV/0!</v>
      </c>
      <c r="Q42" s="116"/>
      <c r="S42" s="280" t="s">
        <v>248</v>
      </c>
      <c r="T42" s="280"/>
      <c r="U42" s="280"/>
      <c r="V42" s="163" t="e">
        <f>(V36-V41)/SUM($E$5,$E$7)</f>
        <v>#DIV/0!</v>
      </c>
      <c r="X42" s="116"/>
      <c r="Z42" s="280" t="s">
        <v>248</v>
      </c>
      <c r="AA42" s="280"/>
      <c r="AB42" s="280"/>
      <c r="AC42" s="163" t="e">
        <f>(AC36-AC41)/SUM($E$5,$E$7)</f>
        <v>#DIV/0!</v>
      </c>
    </row>
    <row r="43" spans="2:29" ht="15.75" thickBot="1" x14ac:dyDescent="0.3">
      <c r="B43" s="164"/>
      <c r="C43" s="165"/>
      <c r="D43" s="165"/>
      <c r="E43" s="165"/>
      <c r="F43" s="165"/>
      <c r="G43" s="165"/>
      <c r="H43" s="166"/>
      <c r="J43" s="164"/>
      <c r="K43" s="165"/>
      <c r="L43" s="165"/>
      <c r="M43" s="165"/>
      <c r="N43" s="165"/>
      <c r="O43" s="166"/>
      <c r="Q43" s="164"/>
      <c r="R43" s="165"/>
      <c r="S43" s="165"/>
      <c r="T43" s="165"/>
      <c r="U43" s="165"/>
      <c r="V43" s="166"/>
      <c r="X43" s="164"/>
      <c r="Y43" s="165"/>
      <c r="Z43" s="165"/>
      <c r="AA43" s="165"/>
      <c r="AB43" s="165"/>
      <c r="AC43" s="166"/>
    </row>
    <row r="44" spans="2:29" x14ac:dyDescent="0.25">
      <c r="B44" s="122"/>
    </row>
    <row r="45" spans="2:29" x14ac:dyDescent="0.25">
      <c r="AA45" s="171"/>
      <c r="AC45" s="171"/>
    </row>
  </sheetData>
  <sheetProtection algorithmName="SHA-512" hashValue="muE5QMtSr8JdIhGfGI1pLypXKJRz3p244Tw8iQeQNL6gagjDxA1UogLoM1zycYzbbHdxT97ZfRFm1q+U+n60qw==" saltValue="wjyUpdCignlIYAqJ1uqX8g==" spinCount="100000" sheet="1" objects="1" scenarios="1"/>
  <mergeCells count="12">
    <mergeCell ref="D38:F38"/>
    <mergeCell ref="L38:N38"/>
    <mergeCell ref="D41:F41"/>
    <mergeCell ref="L41:N41"/>
    <mergeCell ref="D42:F42"/>
    <mergeCell ref="L42:N42"/>
    <mergeCell ref="S38:U38"/>
    <mergeCell ref="S41:U41"/>
    <mergeCell ref="S42:U42"/>
    <mergeCell ref="Z38:AB38"/>
    <mergeCell ref="Z41:AB41"/>
    <mergeCell ref="Z42:AB42"/>
  </mergeCells>
  <pageMargins left="0.7" right="0.7" top="0.78740157499999996" bottom="0.78740157499999996" header="0.3" footer="0.3"/>
  <pageSetup paperSize="9" orientation="portrait" horizontalDpi="4294967293"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2E4D14E3-35AF-40A4-87A5-EE6319575E86}">
          <x14:formula1>
            <xm:f>Dropdowns!$D$6:$D$7</xm:f>
          </x14:formula1>
          <xm:sqref>E8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58290-C9F0-4422-B0D0-8403520FBEEA}">
  <sheetPr>
    <tabColor theme="5" tint="0.79998168889431442"/>
    <pageSetUpPr fitToPage="1"/>
  </sheetPr>
  <dimension ref="A1:W86"/>
  <sheetViews>
    <sheetView view="pageBreakPreview" zoomScaleNormal="115" zoomScaleSheetLayoutView="100" workbookViewId="0">
      <selection activeCell="F9" sqref="F9:G9"/>
    </sheetView>
  </sheetViews>
  <sheetFormatPr baseColWidth="10" defaultRowHeight="12.75" x14ac:dyDescent="0.2"/>
  <cols>
    <col min="1" max="1" width="9.7109375" customWidth="1"/>
    <col min="2" max="2" width="10.7109375" customWidth="1"/>
    <col min="3" max="3" width="25.7109375" customWidth="1"/>
    <col min="4" max="5" width="15.7109375" customWidth="1"/>
    <col min="6" max="6" width="16" customWidth="1"/>
    <col min="7" max="22" width="10.7109375" customWidth="1"/>
    <col min="24" max="24" width="27.42578125" bestFit="1" customWidth="1"/>
    <col min="25" max="25" width="19.140625" bestFit="1" customWidth="1"/>
    <col min="26" max="26" width="27.42578125" bestFit="1" customWidth="1"/>
    <col min="27" max="27" width="19.5703125" bestFit="1" customWidth="1"/>
    <col min="28" max="28" width="22" bestFit="1" customWidth="1"/>
    <col min="29" max="29" width="18.140625" bestFit="1" customWidth="1"/>
  </cols>
  <sheetData>
    <row r="1" spans="1:23" ht="69.75" customHeight="1" x14ac:dyDescent="0.2">
      <c r="A1" s="265" t="s">
        <v>26</v>
      </c>
      <c r="B1" s="265"/>
      <c r="C1" s="265"/>
      <c r="D1" s="265"/>
      <c r="E1" s="265"/>
      <c r="F1" s="265"/>
      <c r="G1" s="265"/>
      <c r="H1" s="265"/>
      <c r="I1" s="265"/>
      <c r="J1" s="265"/>
      <c r="K1" s="265"/>
      <c r="L1" s="265"/>
      <c r="M1" s="265"/>
      <c r="N1" s="265"/>
      <c r="O1" s="265"/>
      <c r="P1" s="265"/>
      <c r="Q1" s="265"/>
      <c r="R1" s="265"/>
      <c r="S1" s="265"/>
      <c r="T1" s="265"/>
      <c r="U1" s="265"/>
      <c r="V1" s="265"/>
      <c r="W1" s="265"/>
    </row>
    <row r="2" spans="1:23" ht="12" customHeight="1" thickBot="1" x14ac:dyDescent="0.3">
      <c r="C2" s="26"/>
      <c r="D2" s="26"/>
      <c r="E2" s="26"/>
      <c r="F2" s="26"/>
      <c r="G2" s="26"/>
      <c r="H2" s="26"/>
      <c r="I2" s="26"/>
      <c r="J2" s="26"/>
    </row>
    <row r="3" spans="1:23" s="13" customFormat="1" ht="18" customHeight="1" x14ac:dyDescent="0.2">
      <c r="A3" s="19" t="s">
        <v>18</v>
      </c>
      <c r="B3" s="20"/>
      <c r="C3" s="307" t="str">
        <f>IF(Bestellformular_Trainer!C3="","",Bestellformular_Trainer!C3)</f>
        <v/>
      </c>
      <c r="D3" s="307"/>
      <c r="E3" s="21"/>
      <c r="F3" s="22" t="s">
        <v>12</v>
      </c>
      <c r="G3" s="308" t="str">
        <f>IF(Bestellformular_Trainer!G3="","",Bestellformular_Trainer!G3)</f>
        <v/>
      </c>
      <c r="H3" s="309"/>
      <c r="I3" s="41" t="s">
        <v>44</v>
      </c>
      <c r="J3" s="284" t="str">
        <f>IF(Bestellformular_Trainer!J3="","",Bestellformular_Trainer!J3)</f>
        <v/>
      </c>
      <c r="K3" s="284"/>
      <c r="L3" s="284"/>
      <c r="M3" s="284"/>
      <c r="N3" s="284"/>
      <c r="O3" s="284"/>
      <c r="P3" s="284"/>
      <c r="Q3" s="284"/>
      <c r="R3" s="284"/>
      <c r="S3" s="284"/>
      <c r="T3" s="284"/>
      <c r="U3" s="284"/>
      <c r="V3" s="284"/>
      <c r="W3" s="285"/>
    </row>
    <row r="4" spans="1:23" s="13" customFormat="1" ht="18" customHeight="1" x14ac:dyDescent="0.2">
      <c r="A4" s="255" t="s">
        <v>11</v>
      </c>
      <c r="B4" s="256"/>
      <c r="C4" s="310" t="str">
        <f>IF(Bestellformular_Trainer!C4="","",Bestellformular_Trainer!C4)</f>
        <v/>
      </c>
      <c r="D4" s="310"/>
      <c r="E4" s="23"/>
      <c r="F4" s="24" t="s">
        <v>17</v>
      </c>
      <c r="G4" s="311" t="str">
        <f>IF(Bestellformular_Trainer!G4="","",Bestellformular_Trainer!G4)</f>
        <v/>
      </c>
      <c r="H4" s="312"/>
      <c r="I4" s="27"/>
      <c r="J4" s="286"/>
      <c r="K4" s="286"/>
      <c r="L4" s="286"/>
      <c r="M4" s="286"/>
      <c r="N4" s="286"/>
      <c r="O4" s="286"/>
      <c r="P4" s="286"/>
      <c r="Q4" s="286"/>
      <c r="R4" s="286"/>
      <c r="S4" s="286"/>
      <c r="T4" s="286"/>
      <c r="U4" s="286"/>
      <c r="V4" s="286"/>
      <c r="W4" s="287"/>
    </row>
    <row r="5" spans="1:23" s="13" customFormat="1" ht="18" customHeight="1" thickBot="1" x14ac:dyDescent="0.25">
      <c r="A5" s="257" t="s">
        <v>20</v>
      </c>
      <c r="B5" s="258"/>
      <c r="C5" s="313" t="str">
        <f>IF(Bestellformular_Trainer!C5="","",Bestellformular_Trainer!C5)</f>
        <v/>
      </c>
      <c r="D5" s="313"/>
      <c r="E5" s="25"/>
      <c r="F5" s="25"/>
      <c r="G5" s="25"/>
      <c r="H5" s="43"/>
      <c r="I5" s="28"/>
      <c r="J5" s="288"/>
      <c r="K5" s="288"/>
      <c r="L5" s="288"/>
      <c r="M5" s="288"/>
      <c r="N5" s="288"/>
      <c r="O5" s="288"/>
      <c r="P5" s="288"/>
      <c r="Q5" s="288"/>
      <c r="R5" s="288"/>
      <c r="S5" s="288"/>
      <c r="T5" s="288"/>
      <c r="U5" s="288"/>
      <c r="V5" s="288"/>
      <c r="W5" s="289"/>
    </row>
    <row r="6" spans="1:23" ht="12.75" customHeight="1" x14ac:dyDescent="0.2">
      <c r="C6" s="3"/>
      <c r="D6" s="3"/>
      <c r="E6" s="2"/>
      <c r="F6" s="4"/>
      <c r="G6" s="4"/>
    </row>
    <row r="7" spans="1:23" ht="18" x14ac:dyDescent="0.25">
      <c r="A7" s="50" t="s">
        <v>51</v>
      </c>
      <c r="C7" s="3"/>
      <c r="D7" s="3"/>
      <c r="E7" s="2"/>
      <c r="F7" s="4"/>
      <c r="G7" s="4"/>
    </row>
    <row r="8" spans="1:23" s="30" customFormat="1" ht="15" x14ac:dyDescent="0.25">
      <c r="A8" s="49"/>
      <c r="C8" s="52"/>
      <c r="D8" s="52"/>
      <c r="F8" s="53"/>
      <c r="G8" s="53"/>
    </row>
    <row r="9" spans="1:23" s="30" customFormat="1" ht="31.5" customHeight="1" x14ac:dyDescent="0.2">
      <c r="A9" s="314" t="s">
        <v>54</v>
      </c>
      <c r="B9" s="314"/>
      <c r="C9" s="44">
        <f>W12+W19+W26+W33+W40</f>
        <v>0</v>
      </c>
      <c r="D9" s="63" t="s">
        <v>52</v>
      </c>
      <c r="E9" s="64">
        <f>E15+E22+E29+E36+E43</f>
        <v>0</v>
      </c>
      <c r="F9" s="302" t="s">
        <v>53</v>
      </c>
      <c r="G9" s="302"/>
      <c r="H9" s="292">
        <f>E16+E23+E30+E37+E44</f>
        <v>0</v>
      </c>
      <c r="I9" s="293"/>
    </row>
    <row r="10" spans="1:23" ht="30" customHeight="1" x14ac:dyDescent="0.2">
      <c r="A10" s="52"/>
      <c r="B10" s="52"/>
      <c r="C10" s="52"/>
      <c r="D10" s="53"/>
      <c r="E10" s="53"/>
      <c r="F10" s="53"/>
      <c r="G10" s="53"/>
      <c r="H10" s="30"/>
      <c r="I10" s="30"/>
      <c r="J10" s="30"/>
      <c r="K10" s="30"/>
    </row>
    <row r="11" spans="1:23" ht="31.5" customHeight="1" x14ac:dyDescent="0.2">
      <c r="A11" s="301" t="s">
        <v>29</v>
      </c>
      <c r="B11" s="301"/>
      <c r="C11" s="298" t="str">
        <f>IF(Bestellformular_Trainer!H7="","",VLOOKUP(Bestellformular_Trainer!H7,Produktkatalog!$A$7:$T$69,1,FALSE))</f>
        <v/>
      </c>
      <c r="D11" s="299"/>
      <c r="E11" s="300"/>
      <c r="F11" s="84" t="s">
        <v>19</v>
      </c>
      <c r="G11" s="33" t="s">
        <v>5</v>
      </c>
      <c r="H11" s="33" t="s">
        <v>6</v>
      </c>
      <c r="I11" s="33" t="s">
        <v>1</v>
      </c>
      <c r="J11" s="33" t="s">
        <v>3</v>
      </c>
      <c r="K11" s="33" t="s">
        <v>2</v>
      </c>
      <c r="L11" s="34" t="s">
        <v>36</v>
      </c>
      <c r="M11" s="34" t="s">
        <v>37</v>
      </c>
      <c r="N11" s="34" t="s">
        <v>81</v>
      </c>
      <c r="O11" s="34" t="s">
        <v>83</v>
      </c>
      <c r="P11" s="34" t="s">
        <v>84</v>
      </c>
      <c r="Q11" s="34" t="s">
        <v>85</v>
      </c>
      <c r="R11" s="34" t="s">
        <v>86</v>
      </c>
      <c r="S11" s="34" t="s">
        <v>87</v>
      </c>
      <c r="T11" s="34" t="s">
        <v>175</v>
      </c>
      <c r="U11" s="34" t="s">
        <v>176</v>
      </c>
      <c r="V11" s="34" t="s">
        <v>177</v>
      </c>
      <c r="W11" s="48" t="s">
        <v>45</v>
      </c>
    </row>
    <row r="12" spans="1:23" ht="31.5" customHeight="1" x14ac:dyDescent="0.2">
      <c r="A12" s="296" t="s">
        <v>46</v>
      </c>
      <c r="B12" s="297"/>
      <c r="C12" s="298" t="str">
        <f>IF(Bestellformular_Trainer!H7="","",VLOOKUP(Bestellformular_Trainer!H7,Produktkatalog!$A$7:$T$69,5,FALSE))</f>
        <v/>
      </c>
      <c r="D12" s="299"/>
      <c r="E12" s="300"/>
      <c r="F12" s="84" t="s">
        <v>22</v>
      </c>
      <c r="G12" s="55">
        <f>Bestellformular_Trainer!G50</f>
        <v>0</v>
      </c>
      <c r="H12" s="55">
        <f>Bestellformular_Trainer!H50</f>
        <v>0</v>
      </c>
      <c r="I12" s="55">
        <f>Bestellformular_Trainer!I50</f>
        <v>0</v>
      </c>
      <c r="J12" s="55">
        <f>Bestellformular_Trainer!J50</f>
        <v>0</v>
      </c>
      <c r="K12" s="55">
        <f>Bestellformular_Trainer!K50</f>
        <v>0</v>
      </c>
      <c r="L12" s="55">
        <f>Bestellformular_Trainer!L50</f>
        <v>0</v>
      </c>
      <c r="M12" s="55">
        <f>Bestellformular_Trainer!M50</f>
        <v>0</v>
      </c>
      <c r="N12" s="55">
        <f>Bestellformular_Trainer!N50</f>
        <v>0</v>
      </c>
      <c r="O12" s="55">
        <f>Bestellformular_Trainer!O50</f>
        <v>0</v>
      </c>
      <c r="P12" s="55">
        <f>Bestellformular_Trainer!P50</f>
        <v>0</v>
      </c>
      <c r="Q12" s="55">
        <f>Bestellformular_Trainer!Q50</f>
        <v>0</v>
      </c>
      <c r="R12" s="55">
        <f>Bestellformular_Trainer!R50</f>
        <v>0</v>
      </c>
      <c r="S12" s="55">
        <f>Bestellformular_Trainer!S50</f>
        <v>0</v>
      </c>
      <c r="T12" s="55">
        <f>Bestellformular_Trainer!T50</f>
        <v>0</v>
      </c>
      <c r="U12" s="55">
        <f>Bestellformular_Trainer!U50</f>
        <v>0</v>
      </c>
      <c r="V12" s="55">
        <f>Bestellformular_Trainer!V50</f>
        <v>0</v>
      </c>
      <c r="W12" s="54">
        <f>SUM(G12:V12)</f>
        <v>0</v>
      </c>
    </row>
    <row r="13" spans="1:23" ht="18.75" customHeight="1" x14ac:dyDescent="0.2">
      <c r="A13" s="296" t="s">
        <v>34</v>
      </c>
      <c r="B13" s="297"/>
      <c r="C13" s="232" t="str">
        <f>IF(Bestellformular_Trainer!H7="","",VLOOKUP(Bestellformular_Trainer!H7,Produktkatalog!$A$7:$T$69,6,FALSE))</f>
        <v/>
      </c>
      <c r="D13" s="233"/>
      <c r="E13" s="234"/>
      <c r="F13" s="31"/>
      <c r="G13" s="59"/>
      <c r="H13" s="59"/>
      <c r="I13" s="59"/>
      <c r="J13" s="59"/>
      <c r="K13" s="59"/>
      <c r="L13" s="59"/>
      <c r="M13" s="59"/>
      <c r="N13" s="59"/>
      <c r="O13" s="59"/>
      <c r="P13" s="59"/>
      <c r="Q13" s="59"/>
      <c r="R13" s="59"/>
      <c r="S13" s="59"/>
      <c r="T13" s="59"/>
      <c r="U13" s="59"/>
      <c r="V13" s="59"/>
      <c r="W13" s="60"/>
    </row>
    <row r="14" spans="1:23" ht="18.75" customHeight="1" x14ac:dyDescent="0.2">
      <c r="A14" s="296" t="s">
        <v>35</v>
      </c>
      <c r="B14" s="297"/>
      <c r="C14" s="232" t="str">
        <f>IF(Bestellformular_Trainer!H7="","",VLOOKUP(Bestellformular_Trainer!H7,Produktkatalog!$A$7:$T$69,7,FALSE))</f>
        <v/>
      </c>
      <c r="D14" s="233"/>
      <c r="E14" s="234"/>
      <c r="F14" s="31"/>
      <c r="G14" s="59"/>
      <c r="H14" s="59"/>
      <c r="I14" s="59"/>
      <c r="J14" s="59"/>
      <c r="K14" s="59"/>
      <c r="L14" s="59"/>
      <c r="M14" s="59"/>
      <c r="N14" s="59"/>
      <c r="O14" s="59"/>
      <c r="P14" s="59"/>
      <c r="Q14" s="59"/>
      <c r="R14" s="59"/>
      <c r="S14" s="59"/>
      <c r="T14" s="59"/>
      <c r="U14" s="59"/>
      <c r="V14" s="59"/>
      <c r="W14" s="60"/>
    </row>
    <row r="15" spans="1:23" ht="18.75" customHeight="1" x14ac:dyDescent="0.2">
      <c r="A15" s="296" t="s">
        <v>47</v>
      </c>
      <c r="B15" s="297"/>
      <c r="C15" s="57" t="str">
        <f>IF(Bestellformular_Trainer!H7="","",VLOOKUP(Bestellformular_Trainer!H7,Produktkatalog!$A$7:$T$69,3,FALSE))</f>
        <v/>
      </c>
      <c r="D15" s="56" t="s">
        <v>49</v>
      </c>
      <c r="E15" s="58">
        <f>IF(C15="",0,$W$12*C15)</f>
        <v>0</v>
      </c>
      <c r="F15" s="61"/>
      <c r="G15" s="59"/>
      <c r="H15" s="59"/>
      <c r="I15" s="59"/>
      <c r="J15" s="59"/>
      <c r="K15" s="59"/>
      <c r="L15" s="59"/>
      <c r="M15" s="59"/>
      <c r="N15" s="59"/>
      <c r="O15" s="59"/>
      <c r="P15" s="59"/>
      <c r="Q15" s="59"/>
      <c r="R15" s="59"/>
      <c r="S15" s="59"/>
      <c r="T15" s="59"/>
      <c r="U15" s="59"/>
      <c r="V15" s="59"/>
      <c r="W15" s="60"/>
    </row>
    <row r="16" spans="1:23" ht="18.75" customHeight="1" x14ac:dyDescent="0.2">
      <c r="A16" s="296" t="s">
        <v>48</v>
      </c>
      <c r="B16" s="297"/>
      <c r="C16" s="57" t="str">
        <f>IF(C15="","",C15*0.55)</f>
        <v/>
      </c>
      <c r="D16" s="56" t="s">
        <v>50</v>
      </c>
      <c r="E16" s="58">
        <f>IF(C15="",0,$W$12*C16)</f>
        <v>0</v>
      </c>
      <c r="F16" s="31"/>
      <c r="G16" s="59"/>
      <c r="H16" s="59"/>
      <c r="I16" s="59"/>
      <c r="J16" s="59"/>
      <c r="K16" s="59"/>
      <c r="L16" s="59"/>
      <c r="M16" s="59"/>
      <c r="N16" s="59"/>
      <c r="O16" s="59"/>
      <c r="P16" s="59"/>
      <c r="Q16" s="59"/>
      <c r="R16" s="59"/>
      <c r="S16" s="59"/>
      <c r="T16" s="59"/>
      <c r="U16" s="59"/>
      <c r="V16" s="59"/>
      <c r="W16" s="60"/>
    </row>
    <row r="17" spans="1:23" ht="15.75" customHeight="1" x14ac:dyDescent="0.2">
      <c r="A17" s="42"/>
      <c r="B17" s="42"/>
    </row>
    <row r="18" spans="1:23" ht="31.5" customHeight="1" x14ac:dyDescent="0.2">
      <c r="A18" s="301" t="s">
        <v>29</v>
      </c>
      <c r="B18" s="301"/>
      <c r="C18" s="298" t="str">
        <f>IF(Bestellformular_Trainer!J7="","",VLOOKUP(Bestellformular_Trainer!J7,Produktkatalog!$A$7:$T$69,1,FALSE))</f>
        <v/>
      </c>
      <c r="D18" s="299"/>
      <c r="E18" s="300"/>
      <c r="F18" s="84" t="s">
        <v>19</v>
      </c>
      <c r="G18" s="33" t="s">
        <v>5</v>
      </c>
      <c r="H18" s="33" t="s">
        <v>6</v>
      </c>
      <c r="I18" s="33" t="s">
        <v>1</v>
      </c>
      <c r="J18" s="33" t="s">
        <v>3</v>
      </c>
      <c r="K18" s="33" t="s">
        <v>2</v>
      </c>
      <c r="L18" s="34" t="s">
        <v>36</v>
      </c>
      <c r="M18" s="34" t="s">
        <v>37</v>
      </c>
      <c r="N18" s="34" t="s">
        <v>81</v>
      </c>
      <c r="O18" s="34" t="s">
        <v>83</v>
      </c>
      <c r="P18" s="34" t="s">
        <v>84</v>
      </c>
      <c r="Q18" s="34" t="s">
        <v>85</v>
      </c>
      <c r="R18" s="34" t="s">
        <v>86</v>
      </c>
      <c r="S18" s="34" t="s">
        <v>87</v>
      </c>
      <c r="T18" s="34" t="s">
        <v>175</v>
      </c>
      <c r="U18" s="34" t="s">
        <v>176</v>
      </c>
      <c r="V18" s="34" t="s">
        <v>177</v>
      </c>
      <c r="W18" s="48" t="s">
        <v>45</v>
      </c>
    </row>
    <row r="19" spans="1:23" ht="31.5" customHeight="1" x14ac:dyDescent="0.2">
      <c r="A19" s="296" t="s">
        <v>46</v>
      </c>
      <c r="B19" s="297"/>
      <c r="C19" s="298" t="str">
        <f>IF(Bestellformular_Trainer!J7="","",VLOOKUP(Bestellformular_Trainer!J7,Produktkatalog!$A$7:$T$69,5,FALSE))</f>
        <v/>
      </c>
      <c r="D19" s="299"/>
      <c r="E19" s="300"/>
      <c r="F19" s="84" t="s">
        <v>22</v>
      </c>
      <c r="G19" s="46">
        <f>Bestellformular_Trainer!G53</f>
        <v>0</v>
      </c>
      <c r="H19" s="46">
        <f>Bestellformular_Trainer!H53</f>
        <v>0</v>
      </c>
      <c r="I19" s="46">
        <f>Bestellformular_Trainer!I53</f>
        <v>0</v>
      </c>
      <c r="J19" s="46">
        <f>Bestellformular_Trainer!J53</f>
        <v>0</v>
      </c>
      <c r="K19" s="46">
        <f>Bestellformular_Trainer!K53</f>
        <v>0</v>
      </c>
      <c r="L19" s="46">
        <f>Bestellformular_Trainer!L53</f>
        <v>0</v>
      </c>
      <c r="M19" s="46">
        <f>Bestellformular_Trainer!M53</f>
        <v>0</v>
      </c>
      <c r="N19" s="46">
        <f>Bestellformular_Trainer!N53</f>
        <v>0</v>
      </c>
      <c r="O19" s="46">
        <f>Bestellformular_Trainer!O53</f>
        <v>0</v>
      </c>
      <c r="P19" s="46">
        <f>Bestellformular_Trainer!P53</f>
        <v>0</v>
      </c>
      <c r="Q19" s="46">
        <f>Bestellformular_Trainer!Q53</f>
        <v>0</v>
      </c>
      <c r="R19" s="46">
        <f>Bestellformular_Trainer!R53</f>
        <v>0</v>
      </c>
      <c r="S19" s="46">
        <f>Bestellformular_Trainer!S53</f>
        <v>0</v>
      </c>
      <c r="T19" s="46">
        <f>Bestellformular_Trainer!T53</f>
        <v>0</v>
      </c>
      <c r="U19" s="46">
        <f>Bestellformular_Trainer!U53</f>
        <v>0</v>
      </c>
      <c r="V19" s="46">
        <f>Bestellformular_Trainer!V53</f>
        <v>0</v>
      </c>
      <c r="W19" s="54">
        <f>SUM(G19:V19)</f>
        <v>0</v>
      </c>
    </row>
    <row r="20" spans="1:23" ht="18.75" customHeight="1" x14ac:dyDescent="0.2">
      <c r="A20" s="296" t="s">
        <v>34</v>
      </c>
      <c r="B20" s="297"/>
      <c r="C20" s="232" t="str">
        <f>IF(Bestellformular_Trainer!J7="","",VLOOKUP(Bestellformular_Trainer!J7,Produktkatalog!$A$7:$T$69,6,FALSE))</f>
        <v/>
      </c>
      <c r="D20" s="233"/>
      <c r="E20" s="234"/>
      <c r="F20" s="31"/>
      <c r="G20" s="59"/>
      <c r="H20" s="59"/>
      <c r="I20" s="59"/>
      <c r="J20" s="59"/>
      <c r="K20" s="59"/>
      <c r="L20" s="59"/>
      <c r="M20" s="59"/>
      <c r="N20" s="59"/>
      <c r="O20" s="59"/>
      <c r="P20" s="59"/>
      <c r="Q20" s="59"/>
      <c r="R20" s="59"/>
      <c r="S20" s="59"/>
      <c r="T20" s="59"/>
      <c r="U20" s="59"/>
      <c r="V20" s="59"/>
      <c r="W20" s="62"/>
    </row>
    <row r="21" spans="1:23" ht="18.75" customHeight="1" x14ac:dyDescent="0.2">
      <c r="A21" s="296" t="s">
        <v>35</v>
      </c>
      <c r="B21" s="297"/>
      <c r="C21" s="232" t="str">
        <f>IF(Bestellformular_Trainer!J7="","",VLOOKUP(Bestellformular_Trainer!J7,Produktkatalog!$A$7:$T$69,7,FALSE))</f>
        <v/>
      </c>
      <c r="D21" s="233"/>
      <c r="E21" s="234"/>
      <c r="F21" s="31"/>
      <c r="G21" s="59"/>
      <c r="H21" s="59"/>
      <c r="I21" s="59"/>
      <c r="J21" s="59"/>
      <c r="K21" s="59"/>
      <c r="L21" s="59"/>
      <c r="M21" s="59"/>
      <c r="N21" s="59"/>
      <c r="O21" s="59"/>
      <c r="P21" s="59"/>
      <c r="Q21" s="59"/>
      <c r="R21" s="59"/>
      <c r="S21" s="59"/>
      <c r="T21" s="59"/>
      <c r="U21" s="59"/>
      <c r="V21" s="59"/>
      <c r="W21" s="62"/>
    </row>
    <row r="22" spans="1:23" ht="18.75" customHeight="1" x14ac:dyDescent="0.2">
      <c r="A22" s="296" t="s">
        <v>47</v>
      </c>
      <c r="B22" s="297"/>
      <c r="C22" s="57" t="str">
        <f>IF(Bestellformular_Trainer!J7="","",VLOOKUP(Bestellformular_Trainer!J7,Produktkatalog!$A$7:$T$69,3,FALSE))</f>
        <v/>
      </c>
      <c r="D22" s="56" t="s">
        <v>49</v>
      </c>
      <c r="E22" s="58">
        <f>IF(C22="",0,$W$19*C22)</f>
        <v>0</v>
      </c>
      <c r="F22" s="31"/>
      <c r="G22" s="59"/>
      <c r="H22" s="59"/>
      <c r="I22" s="59"/>
      <c r="J22" s="59"/>
      <c r="K22" s="59"/>
      <c r="L22" s="59"/>
      <c r="M22" s="59"/>
      <c r="N22" s="59"/>
      <c r="O22" s="59"/>
      <c r="P22" s="59"/>
      <c r="Q22" s="59"/>
      <c r="R22" s="59"/>
      <c r="S22" s="59"/>
      <c r="T22" s="59"/>
      <c r="U22" s="59"/>
      <c r="V22" s="59"/>
      <c r="W22" s="62"/>
    </row>
    <row r="23" spans="1:23" ht="18.75" customHeight="1" x14ac:dyDescent="0.2">
      <c r="A23" s="296" t="s">
        <v>48</v>
      </c>
      <c r="B23" s="297"/>
      <c r="C23" s="57" t="str">
        <f>IF(C22="","",C22*0.55)</f>
        <v/>
      </c>
      <c r="D23" s="56" t="s">
        <v>50</v>
      </c>
      <c r="E23" s="58">
        <f>IF(C22="",0,$W$19*C23)</f>
        <v>0</v>
      </c>
      <c r="F23" s="31"/>
      <c r="G23" s="59"/>
      <c r="H23" s="59"/>
      <c r="I23" s="59"/>
      <c r="J23" s="59"/>
      <c r="K23" s="59"/>
      <c r="L23" s="59"/>
      <c r="M23" s="59"/>
      <c r="N23" s="59"/>
      <c r="O23" s="59"/>
      <c r="P23" s="59"/>
      <c r="Q23" s="59"/>
      <c r="R23" s="59"/>
      <c r="S23" s="59"/>
      <c r="T23" s="59"/>
      <c r="U23" s="59"/>
      <c r="V23" s="59"/>
      <c r="W23" s="62"/>
    </row>
    <row r="24" spans="1:23" ht="15.75" customHeight="1" x14ac:dyDescent="0.2">
      <c r="A24" s="42"/>
      <c r="B24" s="42"/>
    </row>
    <row r="25" spans="1:23" ht="31.5" customHeight="1" x14ac:dyDescent="0.2">
      <c r="A25" s="301" t="s">
        <v>29</v>
      </c>
      <c r="B25" s="301"/>
      <c r="C25" s="298" t="str">
        <f>IF(Bestellformular_Trainer!L7="","",VLOOKUP(Bestellformular_Trainer!L7,Produktkatalog!$A$7:$T$69,1,FALSE))</f>
        <v/>
      </c>
      <c r="D25" s="299"/>
      <c r="E25" s="300"/>
      <c r="F25" s="84" t="s">
        <v>19</v>
      </c>
      <c r="G25" s="33" t="s">
        <v>5</v>
      </c>
      <c r="H25" s="33" t="s">
        <v>6</v>
      </c>
      <c r="I25" s="33" t="s">
        <v>1</v>
      </c>
      <c r="J25" s="33" t="s">
        <v>3</v>
      </c>
      <c r="K25" s="33" t="s">
        <v>2</v>
      </c>
      <c r="L25" s="34" t="s">
        <v>36</v>
      </c>
      <c r="M25" s="34" t="s">
        <v>37</v>
      </c>
      <c r="N25" s="34" t="s">
        <v>81</v>
      </c>
      <c r="O25" s="34" t="s">
        <v>83</v>
      </c>
      <c r="P25" s="34" t="s">
        <v>84</v>
      </c>
      <c r="Q25" s="34" t="s">
        <v>85</v>
      </c>
      <c r="R25" s="34" t="s">
        <v>86</v>
      </c>
      <c r="S25" s="34" t="s">
        <v>87</v>
      </c>
      <c r="T25" s="34" t="s">
        <v>175</v>
      </c>
      <c r="U25" s="34" t="s">
        <v>176</v>
      </c>
      <c r="V25" s="34" t="s">
        <v>177</v>
      </c>
      <c r="W25" s="48" t="s">
        <v>45</v>
      </c>
    </row>
    <row r="26" spans="1:23" ht="31.5" customHeight="1" x14ac:dyDescent="0.2">
      <c r="A26" s="296" t="s">
        <v>46</v>
      </c>
      <c r="B26" s="297"/>
      <c r="C26" s="298" t="str">
        <f>IF(Bestellformular_Trainer!L7="","",VLOOKUP(Bestellformular_Trainer!L7,Produktkatalog!$A$7:$T$69,5,FALSE))</f>
        <v/>
      </c>
      <c r="D26" s="299"/>
      <c r="E26" s="300"/>
      <c r="F26" s="84" t="s">
        <v>22</v>
      </c>
      <c r="G26" s="46">
        <f>Bestellformular_Trainer!G56</f>
        <v>0</v>
      </c>
      <c r="H26" s="46">
        <f>Bestellformular_Trainer!H56</f>
        <v>0</v>
      </c>
      <c r="I26" s="46">
        <f>Bestellformular_Trainer!I56</f>
        <v>0</v>
      </c>
      <c r="J26" s="46">
        <f>Bestellformular_Trainer!J56</f>
        <v>0</v>
      </c>
      <c r="K26" s="46">
        <f>Bestellformular_Trainer!K56</f>
        <v>0</v>
      </c>
      <c r="L26" s="46">
        <f>Bestellformular_Trainer!L56</f>
        <v>0</v>
      </c>
      <c r="M26" s="46">
        <f>Bestellformular_Trainer!M56</f>
        <v>0</v>
      </c>
      <c r="N26" s="46">
        <f>Bestellformular_Trainer!N56</f>
        <v>0</v>
      </c>
      <c r="O26" s="46">
        <f>Bestellformular_Trainer!O56</f>
        <v>0</v>
      </c>
      <c r="P26" s="46">
        <f>Bestellformular_Trainer!P56</f>
        <v>0</v>
      </c>
      <c r="Q26" s="46">
        <f>Bestellformular_Trainer!Q56</f>
        <v>0</v>
      </c>
      <c r="R26" s="46">
        <f>Bestellformular_Trainer!R56</f>
        <v>0</v>
      </c>
      <c r="S26" s="46">
        <f>Bestellformular_Trainer!S56</f>
        <v>0</v>
      </c>
      <c r="T26" s="46">
        <f>Bestellformular_Trainer!T56</f>
        <v>0</v>
      </c>
      <c r="U26" s="46">
        <f>Bestellformular_Trainer!U56</f>
        <v>0</v>
      </c>
      <c r="V26" s="46">
        <f>Bestellformular_Trainer!V56</f>
        <v>0</v>
      </c>
      <c r="W26" s="54">
        <f>SUM(G26:V26)</f>
        <v>0</v>
      </c>
    </row>
    <row r="27" spans="1:23" ht="18.75" customHeight="1" x14ac:dyDescent="0.2">
      <c r="A27" s="296" t="s">
        <v>34</v>
      </c>
      <c r="B27" s="297"/>
      <c r="C27" s="232" t="str">
        <f>IF(Bestellformular_Trainer!L7="","",VLOOKUP(Bestellformular_Trainer!L7,Produktkatalog!$A$7:$T$69,6,FALSE))</f>
        <v/>
      </c>
      <c r="D27" s="233"/>
      <c r="E27" s="234"/>
      <c r="F27" s="31"/>
      <c r="G27" s="59"/>
      <c r="H27" s="59"/>
      <c r="I27" s="59"/>
      <c r="J27" s="59"/>
      <c r="K27" s="59"/>
      <c r="L27" s="59"/>
      <c r="M27" s="59"/>
      <c r="N27" s="59"/>
      <c r="O27" s="59"/>
      <c r="P27" s="59"/>
      <c r="Q27" s="59"/>
      <c r="R27" s="59"/>
      <c r="S27" s="59"/>
      <c r="T27" s="59"/>
      <c r="U27" s="59"/>
      <c r="V27" s="59"/>
      <c r="W27" s="62"/>
    </row>
    <row r="28" spans="1:23" ht="18.75" customHeight="1" x14ac:dyDescent="0.2">
      <c r="A28" s="296" t="s">
        <v>35</v>
      </c>
      <c r="B28" s="297"/>
      <c r="C28" s="232" t="str">
        <f>IF(Bestellformular_Trainer!L7="","",VLOOKUP(Bestellformular_Trainer!L7,Produktkatalog!$A$7:$T$69,7,FALSE))</f>
        <v/>
      </c>
      <c r="D28" s="233"/>
      <c r="E28" s="234"/>
      <c r="F28" s="31"/>
      <c r="G28" s="59"/>
      <c r="H28" s="59"/>
      <c r="I28" s="59"/>
      <c r="J28" s="59"/>
      <c r="K28" s="59"/>
      <c r="L28" s="59"/>
      <c r="M28" s="59"/>
      <c r="N28" s="59"/>
      <c r="O28" s="59"/>
      <c r="P28" s="59"/>
      <c r="Q28" s="59"/>
      <c r="R28" s="59"/>
      <c r="S28" s="59"/>
      <c r="T28" s="59"/>
      <c r="U28" s="59"/>
      <c r="V28" s="59"/>
      <c r="W28" s="62"/>
    </row>
    <row r="29" spans="1:23" ht="18.75" customHeight="1" x14ac:dyDescent="0.2">
      <c r="A29" s="296" t="s">
        <v>47</v>
      </c>
      <c r="B29" s="297"/>
      <c r="C29" s="57" t="str">
        <f>IF(Bestellformular_Trainer!L7="","",VLOOKUP(Bestellformular_Trainer!L7,Produktkatalog!$A$7:$T$69,3,FALSE))</f>
        <v/>
      </c>
      <c r="D29" s="56" t="s">
        <v>49</v>
      </c>
      <c r="E29" s="58">
        <f>IF(C29="",0,$W$26*C29)</f>
        <v>0</v>
      </c>
      <c r="F29" s="31"/>
      <c r="G29" s="59"/>
      <c r="H29" s="59"/>
      <c r="I29" s="59"/>
      <c r="J29" s="59"/>
      <c r="K29" s="59"/>
      <c r="L29" s="59"/>
      <c r="M29" s="59"/>
      <c r="N29" s="59"/>
      <c r="O29" s="59"/>
      <c r="P29" s="59"/>
      <c r="Q29" s="59"/>
      <c r="R29" s="59"/>
      <c r="S29" s="59"/>
      <c r="T29" s="59"/>
      <c r="U29" s="59"/>
      <c r="V29" s="59"/>
      <c r="W29" s="62"/>
    </row>
    <row r="30" spans="1:23" ht="18.75" customHeight="1" x14ac:dyDescent="0.2">
      <c r="A30" s="296" t="s">
        <v>48</v>
      </c>
      <c r="B30" s="297"/>
      <c r="C30" s="57" t="str">
        <f>IF(C29="","",C29*0.55)</f>
        <v/>
      </c>
      <c r="D30" s="56" t="s">
        <v>50</v>
      </c>
      <c r="E30" s="58">
        <f>IF(C29="",0,$W$26*C30)</f>
        <v>0</v>
      </c>
      <c r="F30" s="31"/>
      <c r="G30" s="59"/>
      <c r="H30" s="59"/>
      <c r="I30" s="59"/>
      <c r="J30" s="59"/>
      <c r="K30" s="59"/>
      <c r="L30" s="59"/>
      <c r="M30" s="59"/>
      <c r="N30" s="59"/>
      <c r="O30" s="59"/>
      <c r="P30" s="59"/>
      <c r="Q30" s="59"/>
      <c r="R30" s="59"/>
      <c r="S30" s="59"/>
      <c r="T30" s="59"/>
      <c r="U30" s="59"/>
      <c r="V30" s="59"/>
      <c r="W30" s="62"/>
    </row>
    <row r="31" spans="1:23" ht="15.75" customHeight="1" x14ac:dyDescent="0.2">
      <c r="A31" s="42"/>
      <c r="B31" s="42"/>
    </row>
    <row r="32" spans="1:23" ht="31.5" customHeight="1" x14ac:dyDescent="0.2">
      <c r="A32" s="301" t="s">
        <v>29</v>
      </c>
      <c r="B32" s="301"/>
      <c r="C32" s="298" t="str">
        <f>IF(Bestellformular_Trainer!N7="","",VLOOKUP(Bestellformular_Trainer!N7,Produktkatalog!$A$7:$T$69,1,FALSE))</f>
        <v/>
      </c>
      <c r="D32" s="299"/>
      <c r="E32" s="300"/>
      <c r="F32" s="84" t="s">
        <v>19</v>
      </c>
      <c r="G32" s="33" t="s">
        <v>5</v>
      </c>
      <c r="H32" s="33" t="s">
        <v>6</v>
      </c>
      <c r="I32" s="33" t="s">
        <v>1</v>
      </c>
      <c r="J32" s="33" t="s">
        <v>3</v>
      </c>
      <c r="K32" s="33" t="s">
        <v>2</v>
      </c>
      <c r="L32" s="34" t="s">
        <v>36</v>
      </c>
      <c r="M32" s="34" t="s">
        <v>37</v>
      </c>
      <c r="N32" s="34" t="s">
        <v>81</v>
      </c>
      <c r="O32" s="34" t="s">
        <v>83</v>
      </c>
      <c r="P32" s="34" t="s">
        <v>84</v>
      </c>
      <c r="Q32" s="34" t="s">
        <v>85</v>
      </c>
      <c r="R32" s="34" t="s">
        <v>86</v>
      </c>
      <c r="S32" s="34" t="s">
        <v>87</v>
      </c>
      <c r="T32" s="34" t="s">
        <v>175</v>
      </c>
      <c r="U32" s="34" t="s">
        <v>176</v>
      </c>
      <c r="V32" s="34" t="s">
        <v>177</v>
      </c>
      <c r="W32" s="48" t="s">
        <v>45</v>
      </c>
    </row>
    <row r="33" spans="1:23" ht="31.5" customHeight="1" x14ac:dyDescent="0.2">
      <c r="A33" s="296" t="s">
        <v>46</v>
      </c>
      <c r="B33" s="297"/>
      <c r="C33" s="298" t="str">
        <f>IF(Bestellformular_Trainer!N7="","",VLOOKUP(Bestellformular_Trainer!N7,Produktkatalog!$A$7:$T$69,5,FALSE))</f>
        <v/>
      </c>
      <c r="D33" s="299"/>
      <c r="E33" s="300"/>
      <c r="F33" s="84" t="s">
        <v>22</v>
      </c>
      <c r="G33" s="46">
        <f>Bestellformular_Trainer!G59</f>
        <v>0</v>
      </c>
      <c r="H33" s="46">
        <f>Bestellformular_Trainer!H59</f>
        <v>0</v>
      </c>
      <c r="I33" s="46">
        <f>Bestellformular_Trainer!I59</f>
        <v>0</v>
      </c>
      <c r="J33" s="46">
        <f>Bestellformular_Trainer!J59</f>
        <v>0</v>
      </c>
      <c r="K33" s="46">
        <f>Bestellformular_Trainer!K59</f>
        <v>0</v>
      </c>
      <c r="L33" s="46">
        <f>Bestellformular_Trainer!L59</f>
        <v>0</v>
      </c>
      <c r="M33" s="46">
        <f>Bestellformular_Trainer!M59</f>
        <v>0</v>
      </c>
      <c r="N33" s="46">
        <f>Bestellformular_Trainer!N59</f>
        <v>0</v>
      </c>
      <c r="O33" s="46">
        <f>Bestellformular_Trainer!O59</f>
        <v>0</v>
      </c>
      <c r="P33" s="46">
        <f>Bestellformular_Trainer!P59</f>
        <v>0</v>
      </c>
      <c r="Q33" s="46">
        <f>Bestellformular_Trainer!Q59</f>
        <v>0</v>
      </c>
      <c r="R33" s="46">
        <f>Bestellformular_Trainer!R59</f>
        <v>0</v>
      </c>
      <c r="S33" s="46">
        <f>Bestellformular_Trainer!S59</f>
        <v>0</v>
      </c>
      <c r="T33" s="46">
        <f>Bestellformular_Trainer!T59</f>
        <v>0</v>
      </c>
      <c r="U33" s="46">
        <f>Bestellformular_Trainer!U59</f>
        <v>0</v>
      </c>
      <c r="V33" s="46">
        <f>Bestellformular_Trainer!V59</f>
        <v>0</v>
      </c>
      <c r="W33" s="54">
        <f>SUM(G33:V33)</f>
        <v>0</v>
      </c>
    </row>
    <row r="34" spans="1:23" ht="18.75" customHeight="1" x14ac:dyDescent="0.2">
      <c r="A34" s="296" t="s">
        <v>34</v>
      </c>
      <c r="B34" s="297"/>
      <c r="C34" s="232" t="str">
        <f>IF(Bestellformular_Trainer!N7="","",VLOOKUP(Bestellformular_Trainer!N7,Produktkatalog!$A$7:$T$69,6,FALSE))</f>
        <v/>
      </c>
      <c r="D34" s="233"/>
      <c r="E34" s="234"/>
      <c r="F34" s="31"/>
      <c r="G34" s="59"/>
      <c r="H34" s="59"/>
      <c r="I34" s="59"/>
      <c r="J34" s="59"/>
      <c r="K34" s="59"/>
      <c r="L34" s="59"/>
      <c r="M34" s="59"/>
      <c r="N34" s="59"/>
      <c r="O34" s="59"/>
      <c r="P34" s="59"/>
      <c r="Q34" s="59"/>
      <c r="R34" s="59"/>
      <c r="S34" s="59"/>
      <c r="T34" s="59"/>
      <c r="U34" s="59"/>
      <c r="V34" s="59"/>
      <c r="W34" s="62"/>
    </row>
    <row r="35" spans="1:23" ht="18.75" customHeight="1" x14ac:dyDescent="0.2">
      <c r="A35" s="296" t="s">
        <v>35</v>
      </c>
      <c r="B35" s="297"/>
      <c r="C35" s="232" t="str">
        <f>IF(Bestellformular_Trainer!N7="","",VLOOKUP(Bestellformular_Trainer!N7,Produktkatalog!$A$7:$T$69,7,FALSE))</f>
        <v/>
      </c>
      <c r="D35" s="233"/>
      <c r="E35" s="234"/>
      <c r="F35" s="31"/>
      <c r="G35" s="59"/>
      <c r="H35" s="59"/>
      <c r="I35" s="59"/>
      <c r="J35" s="59"/>
      <c r="K35" s="59"/>
      <c r="L35" s="59"/>
      <c r="M35" s="59"/>
      <c r="N35" s="59"/>
      <c r="O35" s="59"/>
      <c r="P35" s="59"/>
      <c r="Q35" s="59"/>
      <c r="R35" s="59"/>
      <c r="S35" s="59"/>
      <c r="T35" s="59"/>
      <c r="U35" s="59"/>
      <c r="V35" s="59"/>
      <c r="W35" s="62"/>
    </row>
    <row r="36" spans="1:23" ht="18.75" customHeight="1" x14ac:dyDescent="0.2">
      <c r="A36" s="296" t="s">
        <v>47</v>
      </c>
      <c r="B36" s="297"/>
      <c r="C36" s="57" t="str">
        <f>IF(Bestellformular_Trainer!N7="","",VLOOKUP(Bestellformular_Trainer!N7,Produktkatalog!$A$7:$T$69,3,FALSE))</f>
        <v/>
      </c>
      <c r="D36" s="56" t="s">
        <v>49</v>
      </c>
      <c r="E36" s="58">
        <f>IF(C36="",0,$W$33*C36)</f>
        <v>0</v>
      </c>
      <c r="F36" s="31"/>
      <c r="G36" s="59"/>
      <c r="H36" s="59"/>
      <c r="I36" s="59"/>
      <c r="J36" s="59"/>
      <c r="K36" s="59"/>
      <c r="L36" s="59"/>
      <c r="M36" s="59"/>
      <c r="N36" s="59"/>
      <c r="O36" s="59"/>
      <c r="P36" s="59"/>
      <c r="Q36" s="59"/>
      <c r="R36" s="59"/>
      <c r="S36" s="59"/>
      <c r="T36" s="59"/>
      <c r="U36" s="59"/>
      <c r="V36" s="59"/>
      <c r="W36" s="62"/>
    </row>
    <row r="37" spans="1:23" ht="18.75" customHeight="1" x14ac:dyDescent="0.2">
      <c r="A37" s="296" t="s">
        <v>48</v>
      </c>
      <c r="B37" s="297"/>
      <c r="C37" s="57" t="str">
        <f>IF(C36="","",C36*0.55)</f>
        <v/>
      </c>
      <c r="D37" s="56" t="s">
        <v>50</v>
      </c>
      <c r="E37" s="58">
        <f>IF(C36="",0,$W$33*C37)</f>
        <v>0</v>
      </c>
      <c r="F37" s="31"/>
      <c r="G37" s="59"/>
      <c r="H37" s="59"/>
      <c r="I37" s="59"/>
      <c r="J37" s="59"/>
      <c r="K37" s="59"/>
      <c r="L37" s="59"/>
      <c r="M37" s="59"/>
      <c r="N37" s="59"/>
      <c r="O37" s="59"/>
      <c r="P37" s="59"/>
      <c r="Q37" s="59"/>
      <c r="R37" s="59"/>
      <c r="S37" s="59"/>
      <c r="T37" s="59"/>
      <c r="U37" s="59"/>
      <c r="V37" s="59"/>
      <c r="W37" s="62"/>
    </row>
    <row r="38" spans="1:23" ht="15.75" customHeight="1" x14ac:dyDescent="0.2">
      <c r="A38" s="42"/>
      <c r="B38" s="42"/>
    </row>
    <row r="39" spans="1:23" ht="31.5" customHeight="1" x14ac:dyDescent="0.2">
      <c r="A39" s="301" t="s">
        <v>29</v>
      </c>
      <c r="B39" s="301"/>
      <c r="C39" s="298" t="str">
        <f>IF(Bestellformular_Trainer!P7="","",VLOOKUP(Bestellformular_Trainer!P7,Produktkatalog!$A$7:$T$69,1,FALSE))</f>
        <v/>
      </c>
      <c r="D39" s="299"/>
      <c r="E39" s="300"/>
      <c r="F39" s="84" t="s">
        <v>19</v>
      </c>
      <c r="G39" s="33" t="s">
        <v>5</v>
      </c>
      <c r="H39" s="33" t="s">
        <v>6</v>
      </c>
      <c r="I39" s="33" t="s">
        <v>1</v>
      </c>
      <c r="J39" s="33" t="s">
        <v>3</v>
      </c>
      <c r="K39" s="33" t="s">
        <v>2</v>
      </c>
      <c r="L39" s="34" t="s">
        <v>36</v>
      </c>
      <c r="M39" s="34" t="s">
        <v>37</v>
      </c>
      <c r="N39" s="34" t="s">
        <v>81</v>
      </c>
      <c r="O39" s="34" t="s">
        <v>83</v>
      </c>
      <c r="P39" s="34" t="s">
        <v>84</v>
      </c>
      <c r="Q39" s="34" t="s">
        <v>85</v>
      </c>
      <c r="R39" s="34" t="s">
        <v>86</v>
      </c>
      <c r="S39" s="34" t="s">
        <v>87</v>
      </c>
      <c r="T39" s="34" t="s">
        <v>175</v>
      </c>
      <c r="U39" s="34" t="s">
        <v>176</v>
      </c>
      <c r="V39" s="34" t="s">
        <v>177</v>
      </c>
      <c r="W39" s="48" t="s">
        <v>45</v>
      </c>
    </row>
    <row r="40" spans="1:23" ht="31.5" customHeight="1" x14ac:dyDescent="0.2">
      <c r="A40" s="296" t="s">
        <v>46</v>
      </c>
      <c r="B40" s="297"/>
      <c r="C40" s="298" t="str">
        <f>IF(Bestellformular_Trainer!P7="","",VLOOKUP(Bestellformular_Trainer!P7,Produktkatalog!$A$7:$T$69,5,FALSE))</f>
        <v/>
      </c>
      <c r="D40" s="299"/>
      <c r="E40" s="300"/>
      <c r="F40" s="84" t="s">
        <v>22</v>
      </c>
      <c r="G40" s="46">
        <f>Bestellformular_Trainer!G62</f>
        <v>0</v>
      </c>
      <c r="H40" s="46">
        <f>Bestellformular_Trainer!H62</f>
        <v>0</v>
      </c>
      <c r="I40" s="46">
        <f>Bestellformular_Trainer!I62</f>
        <v>0</v>
      </c>
      <c r="J40" s="46">
        <f>Bestellformular_Trainer!J62</f>
        <v>0</v>
      </c>
      <c r="K40" s="46">
        <f>Bestellformular_Trainer!K62</f>
        <v>0</v>
      </c>
      <c r="L40" s="46">
        <f>Bestellformular_Trainer!L62</f>
        <v>0</v>
      </c>
      <c r="M40" s="46">
        <f>Bestellformular_Trainer!M62</f>
        <v>0</v>
      </c>
      <c r="N40" s="46">
        <f>Bestellformular_Trainer!N62</f>
        <v>0</v>
      </c>
      <c r="O40" s="46">
        <f>Bestellformular_Trainer!O62</f>
        <v>0</v>
      </c>
      <c r="P40" s="46">
        <f>Bestellformular_Trainer!P62</f>
        <v>0</v>
      </c>
      <c r="Q40" s="46">
        <f>Bestellformular_Trainer!Q62</f>
        <v>0</v>
      </c>
      <c r="R40" s="46">
        <f>Bestellformular_Trainer!R62</f>
        <v>0</v>
      </c>
      <c r="S40" s="46">
        <f>Bestellformular_Trainer!S62</f>
        <v>0</v>
      </c>
      <c r="T40" s="46">
        <f>Bestellformular_Trainer!T62</f>
        <v>0</v>
      </c>
      <c r="U40" s="46">
        <f>Bestellformular_Trainer!U62</f>
        <v>0</v>
      </c>
      <c r="V40" s="46">
        <f>Bestellformular_Trainer!V62</f>
        <v>0</v>
      </c>
      <c r="W40" s="54">
        <f>SUM(G40:V40)</f>
        <v>0</v>
      </c>
    </row>
    <row r="41" spans="1:23" ht="18.75" customHeight="1" x14ac:dyDescent="0.2">
      <c r="A41" s="296" t="s">
        <v>34</v>
      </c>
      <c r="B41" s="297"/>
      <c r="C41" s="232" t="str">
        <f>IF(Bestellformular_Trainer!P7="","",VLOOKUP(Bestellformular_Trainer!P7,Produktkatalog!$A$7:$T$69,6,FALSE))</f>
        <v/>
      </c>
      <c r="D41" s="233"/>
      <c r="E41" s="234"/>
      <c r="F41" s="31"/>
      <c r="G41" s="31"/>
      <c r="H41" s="59"/>
      <c r="I41" s="59"/>
      <c r="J41" s="59"/>
      <c r="K41" s="59"/>
      <c r="L41" s="59"/>
      <c r="M41" s="59"/>
      <c r="N41" s="59"/>
      <c r="O41" s="62"/>
    </row>
    <row r="42" spans="1:23" ht="18.75" customHeight="1" x14ac:dyDescent="0.2">
      <c r="A42" s="296" t="s">
        <v>35</v>
      </c>
      <c r="B42" s="297"/>
      <c r="C42" s="232" t="str">
        <f>IF(Bestellformular_Trainer!P7="","",VLOOKUP(Bestellformular_Trainer!P7,Produktkatalog!$A$7:$T$69,7,FALSE))</f>
        <v/>
      </c>
      <c r="D42" s="233"/>
      <c r="E42" s="234"/>
      <c r="F42" s="31"/>
      <c r="G42" s="31"/>
      <c r="H42" s="59"/>
      <c r="I42" s="59"/>
      <c r="J42" s="59"/>
      <c r="K42" s="59"/>
      <c r="L42" s="59"/>
      <c r="M42" s="59"/>
      <c r="N42" s="59"/>
      <c r="O42" s="62"/>
    </row>
    <row r="43" spans="1:23" ht="18.75" customHeight="1" x14ac:dyDescent="0.2">
      <c r="A43" s="296" t="s">
        <v>47</v>
      </c>
      <c r="B43" s="297"/>
      <c r="C43" s="57" t="str">
        <f>IF(Bestellformular_Trainer!P7="","",VLOOKUP(Bestellformular_Trainer!P7,Produktkatalog!$A$7:$T$69,3,FALSE))</f>
        <v/>
      </c>
      <c r="D43" s="56" t="s">
        <v>49</v>
      </c>
      <c r="E43" s="58">
        <f>IF(C43="",0,$W$40*C43)</f>
        <v>0</v>
      </c>
      <c r="F43" s="31"/>
      <c r="G43" s="31"/>
      <c r="H43" s="59"/>
      <c r="I43" s="59"/>
      <c r="J43" s="59"/>
      <c r="K43" s="59"/>
      <c r="L43" s="59"/>
      <c r="M43" s="59"/>
      <c r="N43" s="59"/>
      <c r="O43" s="62"/>
    </row>
    <row r="44" spans="1:23" ht="18.75" customHeight="1" x14ac:dyDescent="0.2">
      <c r="A44" s="296" t="s">
        <v>48</v>
      </c>
      <c r="B44" s="297"/>
      <c r="C44" s="57" t="str">
        <f>IF(C43="","",C43*0.55)</f>
        <v/>
      </c>
      <c r="D44" s="56" t="s">
        <v>50</v>
      </c>
      <c r="E44" s="58">
        <f>IF(C43="",0,$W$40*C44)</f>
        <v>0</v>
      </c>
      <c r="F44" s="31"/>
      <c r="G44" s="31"/>
      <c r="H44" s="59"/>
      <c r="I44" s="59"/>
      <c r="J44" s="59"/>
      <c r="K44" s="59"/>
      <c r="L44" s="59"/>
      <c r="M44" s="59"/>
      <c r="N44" s="59"/>
      <c r="O44" s="62"/>
    </row>
    <row r="45" spans="1:23" ht="22.5" customHeight="1" x14ac:dyDescent="0.2">
      <c r="A45" s="30"/>
      <c r="B45" s="52"/>
      <c r="C45" s="52"/>
      <c r="D45" s="53"/>
      <c r="E45" s="53"/>
      <c r="F45" s="53"/>
      <c r="G45" s="53"/>
      <c r="H45" s="30"/>
      <c r="I45" s="30"/>
      <c r="J45" s="30"/>
      <c r="K45" s="30"/>
    </row>
    <row r="46" spans="1:23" ht="22.5" customHeight="1" x14ac:dyDescent="0.2">
      <c r="C46" s="3"/>
      <c r="D46" s="3"/>
      <c r="E46" s="2"/>
      <c r="F46" s="4"/>
      <c r="G46" s="4"/>
    </row>
    <row r="47" spans="1:23" ht="18" x14ac:dyDescent="0.25">
      <c r="A47" s="50" t="s">
        <v>41</v>
      </c>
      <c r="C47" s="3"/>
      <c r="D47" s="97" t="s">
        <v>56</v>
      </c>
      <c r="E47" s="98" t="str">
        <f>C3</f>
        <v/>
      </c>
      <c r="F47" s="99"/>
      <c r="G47" s="100" t="s">
        <v>57</v>
      </c>
      <c r="H47" s="101" t="str">
        <f>C4</f>
        <v/>
      </c>
      <c r="I47" s="101"/>
      <c r="J47" s="100" t="s">
        <v>58</v>
      </c>
      <c r="K47" s="101" t="str">
        <f>C5</f>
        <v/>
      </c>
      <c r="L47" s="101"/>
      <c r="M47" s="100" t="s">
        <v>59</v>
      </c>
      <c r="N47" s="102" t="str">
        <f>G4</f>
        <v/>
      </c>
    </row>
    <row r="48" spans="1:23" ht="12.75" customHeight="1" thickBot="1" x14ac:dyDescent="0.25">
      <c r="C48" s="3"/>
      <c r="D48" s="3"/>
      <c r="E48" s="2"/>
      <c r="F48" s="4"/>
      <c r="G48" s="4"/>
    </row>
    <row r="49" spans="1:23" s="13" customFormat="1" ht="43.5" customHeight="1" x14ac:dyDescent="0.2">
      <c r="C49" s="14"/>
      <c r="D49" s="14"/>
      <c r="E49" s="15"/>
      <c r="F49" s="67"/>
      <c r="G49" s="68"/>
      <c r="H49" s="305" t="str">
        <f>IF(Bestellformular_Trainer!H7="","",Bestellformular_Trainer!H7)</f>
        <v/>
      </c>
      <c r="I49" s="306"/>
      <c r="J49" s="305" t="str">
        <f>IF(Bestellformular_Trainer!J7="","",Bestellformular_Trainer!J7)</f>
        <v/>
      </c>
      <c r="K49" s="306"/>
      <c r="L49" s="305" t="str">
        <f>IF(Bestellformular_Trainer!L7="","",Bestellformular_Trainer!L7)</f>
        <v/>
      </c>
      <c r="M49" s="306"/>
      <c r="N49" s="305" t="str">
        <f>IF(Bestellformular_Trainer!N7="","",Bestellformular_Trainer!N7)</f>
        <v/>
      </c>
      <c r="O49" s="306"/>
      <c r="P49" s="305" t="str">
        <f>IF(Bestellformular_Trainer!P7="","",Bestellformular_Trainer!P7)</f>
        <v/>
      </c>
      <c r="Q49" s="306"/>
      <c r="R49" s="16"/>
    </row>
    <row r="50" spans="1:23" s="13" customFormat="1" ht="40.5" customHeight="1" x14ac:dyDescent="0.2">
      <c r="B50" s="271" t="s">
        <v>7</v>
      </c>
      <c r="C50" s="272"/>
      <c r="D50" s="271" t="s">
        <v>8</v>
      </c>
      <c r="E50" s="272"/>
      <c r="F50" s="17" t="s">
        <v>65</v>
      </c>
      <c r="G50" s="18" t="s">
        <v>27</v>
      </c>
      <c r="H50" s="290" t="s">
        <v>19</v>
      </c>
      <c r="I50" s="291"/>
      <c r="J50" s="290" t="s">
        <v>19</v>
      </c>
      <c r="K50" s="291"/>
      <c r="L50" s="290" t="s">
        <v>19</v>
      </c>
      <c r="M50" s="291"/>
      <c r="N50" s="290" t="s">
        <v>19</v>
      </c>
      <c r="O50" s="291"/>
      <c r="P50" s="290" t="s">
        <v>19</v>
      </c>
      <c r="Q50" s="291"/>
      <c r="R50" s="227" t="s">
        <v>61</v>
      </c>
      <c r="S50" s="228"/>
      <c r="T50" s="228"/>
      <c r="U50" s="228"/>
      <c r="V50" s="228"/>
      <c r="W50" s="229"/>
    </row>
    <row r="51" spans="1:23" ht="24.75" customHeight="1" x14ac:dyDescent="0.3">
      <c r="A51" s="7">
        <v>1</v>
      </c>
      <c r="B51" s="303" t="str">
        <f>IF(Bestellformular_Trainer!B11="","",Bestellformular_Trainer!B11)</f>
        <v/>
      </c>
      <c r="C51" s="304"/>
      <c r="D51" s="303" t="str">
        <f>IF(Bestellformular_Trainer!D11="","",Bestellformular_Trainer!D11)</f>
        <v/>
      </c>
      <c r="E51" s="304"/>
      <c r="F51" s="65" t="str">
        <f>IF(Bestellformular_Trainer!F11="","",Bestellformular_Trainer!F11)</f>
        <v/>
      </c>
      <c r="G51" s="66" t="str">
        <f>IF(Bestellformular_Trainer!G11="","",Bestellformular_Trainer!G11)</f>
        <v/>
      </c>
      <c r="H51" s="294" t="str">
        <f>IF(Bestellformular_Trainer!H11="","",Bestellformular_Trainer!H11)</f>
        <v/>
      </c>
      <c r="I51" s="295" t="str">
        <f>IF(Bestellformular_Trainer!I11="","",Bestellformular_Trainer!I11)</f>
        <v/>
      </c>
      <c r="J51" s="294" t="str">
        <f>IF(Bestellformular_Trainer!J11="","",Bestellformular_Trainer!J11)</f>
        <v/>
      </c>
      <c r="K51" s="295" t="str">
        <f>IF(Bestellformular_Trainer!K11="","",Bestellformular_Trainer!K11)</f>
        <v/>
      </c>
      <c r="L51" s="294" t="str">
        <f>IF(Bestellformular_Trainer!L11="","",Bestellformular_Trainer!L11)</f>
        <v/>
      </c>
      <c r="M51" s="295" t="str">
        <f>IF(Bestellformular_Trainer!M11="","",Bestellformular_Trainer!M11)</f>
        <v/>
      </c>
      <c r="N51" s="294" t="str">
        <f>IF(Bestellformular_Trainer!N11="","",Bestellformular_Trainer!N11)</f>
        <v/>
      </c>
      <c r="O51" s="295" t="str">
        <f>IF(Bestellformular_Trainer!O11="","",Bestellformular_Trainer!O11)</f>
        <v/>
      </c>
      <c r="P51" s="294" t="str">
        <f>IF(Bestellformular_Trainer!P11="","",Bestellformular_Trainer!P11)</f>
        <v/>
      </c>
      <c r="Q51" s="295" t="str">
        <f>IF(Bestellformular_Trainer!Q11="","",Bestellformular_Trainer!Q11)</f>
        <v/>
      </c>
      <c r="R51" s="281" t="str">
        <f>IF(Bestellformular_Trainer!R11="","",Bestellformular_Trainer!R11)</f>
        <v/>
      </c>
      <c r="S51" s="282"/>
      <c r="T51" s="282"/>
      <c r="U51" s="282"/>
      <c r="V51" s="282"/>
      <c r="W51" s="283"/>
    </row>
    <row r="52" spans="1:23" ht="24.75" customHeight="1" x14ac:dyDescent="0.3">
      <c r="A52" s="7">
        <v>2</v>
      </c>
      <c r="B52" s="303" t="str">
        <f>IF(Bestellformular_Trainer!B12="","",Bestellformular_Trainer!B12)</f>
        <v/>
      </c>
      <c r="C52" s="304"/>
      <c r="D52" s="303" t="str">
        <f>IF(Bestellformular_Trainer!D12="","",Bestellformular_Trainer!D12)</f>
        <v/>
      </c>
      <c r="E52" s="304"/>
      <c r="F52" s="65" t="str">
        <f>IF(Bestellformular_Trainer!F12="","",Bestellformular_Trainer!F12)</f>
        <v/>
      </c>
      <c r="G52" s="66" t="str">
        <f>IF(Bestellformular_Trainer!G12="","",Bestellformular_Trainer!G12)</f>
        <v/>
      </c>
      <c r="H52" s="294" t="str">
        <f>IF(Bestellformular_Trainer!H12="","",Bestellformular_Trainer!H12)</f>
        <v/>
      </c>
      <c r="I52" s="295" t="str">
        <f>IF(Bestellformular_Trainer!I12="","",Bestellformular_Trainer!I12)</f>
        <v/>
      </c>
      <c r="J52" s="294" t="str">
        <f>IF(Bestellformular_Trainer!J12="","",Bestellformular_Trainer!J12)</f>
        <v/>
      </c>
      <c r="K52" s="295" t="str">
        <f>IF(Bestellformular_Trainer!K12="","",Bestellformular_Trainer!K12)</f>
        <v/>
      </c>
      <c r="L52" s="294" t="str">
        <f>IF(Bestellformular_Trainer!L12="","",Bestellformular_Trainer!L12)</f>
        <v/>
      </c>
      <c r="M52" s="295" t="str">
        <f>IF(Bestellformular_Trainer!M12="","",Bestellformular_Trainer!M12)</f>
        <v/>
      </c>
      <c r="N52" s="294" t="str">
        <f>IF(Bestellformular_Trainer!N12="","",Bestellformular_Trainer!N12)</f>
        <v/>
      </c>
      <c r="O52" s="295" t="str">
        <f>IF(Bestellformular_Trainer!O12="","",Bestellformular_Trainer!O12)</f>
        <v/>
      </c>
      <c r="P52" s="294" t="str">
        <f>IF(Bestellformular_Trainer!P12="","",Bestellformular_Trainer!P12)</f>
        <v/>
      </c>
      <c r="Q52" s="295" t="str">
        <f>IF(Bestellformular_Trainer!Q12="","",Bestellformular_Trainer!Q12)</f>
        <v/>
      </c>
      <c r="R52" s="281" t="str">
        <f>IF(Bestellformular_Trainer!R12="","",Bestellformular_Trainer!R12)</f>
        <v/>
      </c>
      <c r="S52" s="282"/>
      <c r="T52" s="282"/>
      <c r="U52" s="282"/>
      <c r="V52" s="282"/>
      <c r="W52" s="283"/>
    </row>
    <row r="53" spans="1:23" ht="24.75" customHeight="1" x14ac:dyDescent="0.3">
      <c r="A53" s="7">
        <v>3</v>
      </c>
      <c r="B53" s="303" t="str">
        <f>IF(Bestellformular_Trainer!B13="","",Bestellformular_Trainer!B13)</f>
        <v/>
      </c>
      <c r="C53" s="304"/>
      <c r="D53" s="303" t="str">
        <f>IF(Bestellformular_Trainer!D13="","",Bestellformular_Trainer!D13)</f>
        <v/>
      </c>
      <c r="E53" s="304"/>
      <c r="F53" s="65" t="str">
        <f>IF(Bestellformular_Trainer!F13="","",Bestellformular_Trainer!F13)</f>
        <v/>
      </c>
      <c r="G53" s="66" t="str">
        <f>IF(Bestellformular_Trainer!G13="","",Bestellformular_Trainer!G13)</f>
        <v/>
      </c>
      <c r="H53" s="294" t="str">
        <f>IF(Bestellformular_Trainer!H13="","",Bestellformular_Trainer!H13)</f>
        <v/>
      </c>
      <c r="I53" s="295" t="str">
        <f>IF(Bestellformular_Trainer!I13="","",Bestellformular_Trainer!I13)</f>
        <v/>
      </c>
      <c r="J53" s="294" t="str">
        <f>IF(Bestellformular_Trainer!J13="","",Bestellformular_Trainer!J13)</f>
        <v/>
      </c>
      <c r="K53" s="295" t="str">
        <f>IF(Bestellformular_Trainer!K13="","",Bestellformular_Trainer!K13)</f>
        <v/>
      </c>
      <c r="L53" s="294" t="str">
        <f>IF(Bestellformular_Trainer!L13="","",Bestellformular_Trainer!L13)</f>
        <v/>
      </c>
      <c r="M53" s="295" t="str">
        <f>IF(Bestellformular_Trainer!M13="","",Bestellformular_Trainer!M13)</f>
        <v/>
      </c>
      <c r="N53" s="294" t="str">
        <f>IF(Bestellformular_Trainer!N13="","",Bestellformular_Trainer!N13)</f>
        <v/>
      </c>
      <c r="O53" s="295" t="str">
        <f>IF(Bestellformular_Trainer!O13="","",Bestellformular_Trainer!O13)</f>
        <v/>
      </c>
      <c r="P53" s="294" t="str">
        <f>IF(Bestellformular_Trainer!P13="","",Bestellformular_Trainer!P13)</f>
        <v/>
      </c>
      <c r="Q53" s="295" t="str">
        <f>IF(Bestellformular_Trainer!Q13="","",Bestellformular_Trainer!Q13)</f>
        <v/>
      </c>
      <c r="R53" s="281" t="str">
        <f>IF(Bestellformular_Trainer!R13="","",Bestellformular_Trainer!R13)</f>
        <v/>
      </c>
      <c r="S53" s="282"/>
      <c r="T53" s="282"/>
      <c r="U53" s="282"/>
      <c r="V53" s="282"/>
      <c r="W53" s="283"/>
    </row>
    <row r="54" spans="1:23" ht="24.75" customHeight="1" x14ac:dyDescent="0.3">
      <c r="A54" s="7">
        <v>4</v>
      </c>
      <c r="B54" s="303" t="str">
        <f>IF(Bestellformular_Trainer!B14="","",Bestellformular_Trainer!B14)</f>
        <v/>
      </c>
      <c r="C54" s="304"/>
      <c r="D54" s="303" t="str">
        <f>IF(Bestellformular_Trainer!D14="","",Bestellformular_Trainer!D14)</f>
        <v/>
      </c>
      <c r="E54" s="304"/>
      <c r="F54" s="65" t="str">
        <f>IF(Bestellformular_Trainer!F14="","",Bestellformular_Trainer!F14)</f>
        <v/>
      </c>
      <c r="G54" s="66" t="str">
        <f>IF(Bestellformular_Trainer!G14="","",Bestellformular_Trainer!G14)</f>
        <v/>
      </c>
      <c r="H54" s="294" t="str">
        <f>IF(Bestellformular_Trainer!H14="","",Bestellformular_Trainer!H14)</f>
        <v/>
      </c>
      <c r="I54" s="295" t="str">
        <f>IF(Bestellformular_Trainer!I14="","",Bestellformular_Trainer!I14)</f>
        <v/>
      </c>
      <c r="J54" s="294" t="str">
        <f>IF(Bestellformular_Trainer!J14="","",Bestellformular_Trainer!J14)</f>
        <v/>
      </c>
      <c r="K54" s="295" t="str">
        <f>IF(Bestellformular_Trainer!K14="","",Bestellformular_Trainer!K14)</f>
        <v/>
      </c>
      <c r="L54" s="294" t="str">
        <f>IF(Bestellformular_Trainer!L14="","",Bestellformular_Trainer!L14)</f>
        <v/>
      </c>
      <c r="M54" s="295" t="str">
        <f>IF(Bestellformular_Trainer!M14="","",Bestellformular_Trainer!M14)</f>
        <v/>
      </c>
      <c r="N54" s="294" t="str">
        <f>IF(Bestellformular_Trainer!N14="","",Bestellformular_Trainer!N14)</f>
        <v/>
      </c>
      <c r="O54" s="295" t="str">
        <f>IF(Bestellformular_Trainer!O14="","",Bestellformular_Trainer!O14)</f>
        <v/>
      </c>
      <c r="P54" s="294" t="str">
        <f>IF(Bestellformular_Trainer!P14="","",Bestellformular_Trainer!P14)</f>
        <v/>
      </c>
      <c r="Q54" s="295" t="str">
        <f>IF(Bestellformular_Trainer!Q14="","",Bestellformular_Trainer!Q14)</f>
        <v/>
      </c>
      <c r="R54" s="281" t="str">
        <f>IF(Bestellformular_Trainer!R14="","",Bestellformular_Trainer!R14)</f>
        <v/>
      </c>
      <c r="S54" s="282"/>
      <c r="T54" s="282"/>
      <c r="U54" s="282"/>
      <c r="V54" s="282"/>
      <c r="W54" s="283"/>
    </row>
    <row r="55" spans="1:23" ht="24.75" customHeight="1" x14ac:dyDescent="0.3">
      <c r="A55" s="7">
        <v>5</v>
      </c>
      <c r="B55" s="303" t="str">
        <f>IF(Bestellformular_Trainer!B15="","",Bestellformular_Trainer!B15)</f>
        <v/>
      </c>
      <c r="C55" s="304"/>
      <c r="D55" s="303" t="str">
        <f>IF(Bestellformular_Trainer!D15="","",Bestellformular_Trainer!D15)</f>
        <v/>
      </c>
      <c r="E55" s="304"/>
      <c r="F55" s="65" t="str">
        <f>IF(Bestellformular_Trainer!F15="","",Bestellformular_Trainer!F15)</f>
        <v/>
      </c>
      <c r="G55" s="66" t="str">
        <f>IF(Bestellformular_Trainer!G15="","",Bestellformular_Trainer!G15)</f>
        <v/>
      </c>
      <c r="H55" s="294" t="str">
        <f>IF(Bestellformular_Trainer!H15="","",Bestellformular_Trainer!H15)</f>
        <v/>
      </c>
      <c r="I55" s="295" t="str">
        <f>IF(Bestellformular_Trainer!I15="","",Bestellformular_Trainer!I15)</f>
        <v/>
      </c>
      <c r="J55" s="294" t="str">
        <f>IF(Bestellformular_Trainer!J15="","",Bestellformular_Trainer!J15)</f>
        <v/>
      </c>
      <c r="K55" s="295" t="str">
        <f>IF(Bestellformular_Trainer!K15="","",Bestellformular_Trainer!K15)</f>
        <v/>
      </c>
      <c r="L55" s="294" t="str">
        <f>IF(Bestellformular_Trainer!L15="","",Bestellformular_Trainer!L15)</f>
        <v/>
      </c>
      <c r="M55" s="295" t="str">
        <f>IF(Bestellformular_Trainer!M15="","",Bestellformular_Trainer!M15)</f>
        <v/>
      </c>
      <c r="N55" s="294" t="str">
        <f>IF(Bestellformular_Trainer!N15="","",Bestellformular_Trainer!N15)</f>
        <v/>
      </c>
      <c r="O55" s="295" t="str">
        <f>IF(Bestellformular_Trainer!O15="","",Bestellformular_Trainer!O15)</f>
        <v/>
      </c>
      <c r="P55" s="294" t="str">
        <f>IF(Bestellformular_Trainer!P15="","",Bestellformular_Trainer!P15)</f>
        <v/>
      </c>
      <c r="Q55" s="295" t="str">
        <f>IF(Bestellformular_Trainer!Q15="","",Bestellformular_Trainer!Q15)</f>
        <v/>
      </c>
      <c r="R55" s="281" t="str">
        <f>IF(Bestellformular_Trainer!R15="","",Bestellformular_Trainer!R15)</f>
        <v/>
      </c>
      <c r="S55" s="282"/>
      <c r="T55" s="282"/>
      <c r="U55" s="282"/>
      <c r="V55" s="282"/>
      <c r="W55" s="283"/>
    </row>
    <row r="56" spans="1:23" ht="24.75" customHeight="1" x14ac:dyDescent="0.3">
      <c r="A56" s="7">
        <v>6</v>
      </c>
      <c r="B56" s="303" t="str">
        <f>IF(Bestellformular_Trainer!B16="","",Bestellformular_Trainer!B16)</f>
        <v/>
      </c>
      <c r="C56" s="304"/>
      <c r="D56" s="303" t="str">
        <f>IF(Bestellformular_Trainer!D16="","",Bestellformular_Trainer!D16)</f>
        <v/>
      </c>
      <c r="E56" s="304"/>
      <c r="F56" s="65" t="str">
        <f>IF(Bestellformular_Trainer!F16="","",Bestellformular_Trainer!F16)</f>
        <v/>
      </c>
      <c r="G56" s="66" t="str">
        <f>IF(Bestellformular_Trainer!G16="","",Bestellformular_Trainer!G16)</f>
        <v/>
      </c>
      <c r="H56" s="294" t="str">
        <f>IF(Bestellformular_Trainer!H16="","",Bestellformular_Trainer!H16)</f>
        <v/>
      </c>
      <c r="I56" s="295" t="str">
        <f>IF(Bestellformular_Trainer!I16="","",Bestellformular_Trainer!I16)</f>
        <v/>
      </c>
      <c r="J56" s="294" t="str">
        <f>IF(Bestellformular_Trainer!J16="","",Bestellformular_Trainer!J16)</f>
        <v/>
      </c>
      <c r="K56" s="295" t="str">
        <f>IF(Bestellformular_Trainer!K16="","",Bestellformular_Trainer!K16)</f>
        <v/>
      </c>
      <c r="L56" s="294" t="str">
        <f>IF(Bestellformular_Trainer!L16="","",Bestellformular_Trainer!L16)</f>
        <v/>
      </c>
      <c r="M56" s="295" t="str">
        <f>IF(Bestellformular_Trainer!M16="","",Bestellformular_Trainer!M16)</f>
        <v/>
      </c>
      <c r="N56" s="294" t="str">
        <f>IF(Bestellformular_Trainer!N16="","",Bestellformular_Trainer!N16)</f>
        <v/>
      </c>
      <c r="O56" s="295" t="str">
        <f>IF(Bestellformular_Trainer!O16="","",Bestellformular_Trainer!O16)</f>
        <v/>
      </c>
      <c r="P56" s="294" t="str">
        <f>IF(Bestellformular_Trainer!P16="","",Bestellformular_Trainer!P16)</f>
        <v/>
      </c>
      <c r="Q56" s="295" t="str">
        <f>IF(Bestellformular_Trainer!Q16="","",Bestellformular_Trainer!Q16)</f>
        <v/>
      </c>
      <c r="R56" s="281" t="str">
        <f>IF(Bestellformular_Trainer!R16="","",Bestellformular_Trainer!R16)</f>
        <v/>
      </c>
      <c r="S56" s="282"/>
      <c r="T56" s="282"/>
      <c r="U56" s="282"/>
      <c r="V56" s="282"/>
      <c r="W56" s="283"/>
    </row>
    <row r="57" spans="1:23" ht="24.75" customHeight="1" x14ac:dyDescent="0.3">
      <c r="A57" s="7">
        <v>7</v>
      </c>
      <c r="B57" s="303" t="str">
        <f>IF(Bestellformular_Trainer!B17="","",Bestellformular_Trainer!B17)</f>
        <v/>
      </c>
      <c r="C57" s="304"/>
      <c r="D57" s="303" t="str">
        <f>IF(Bestellformular_Trainer!D17="","",Bestellformular_Trainer!D17)</f>
        <v/>
      </c>
      <c r="E57" s="304"/>
      <c r="F57" s="65" t="str">
        <f>IF(Bestellformular_Trainer!F17="","",Bestellformular_Trainer!F17)</f>
        <v/>
      </c>
      <c r="G57" s="66" t="str">
        <f>IF(Bestellformular_Trainer!G17="","",Bestellformular_Trainer!G17)</f>
        <v/>
      </c>
      <c r="H57" s="294" t="str">
        <f>IF(Bestellformular_Trainer!H17="","",Bestellformular_Trainer!H17)</f>
        <v/>
      </c>
      <c r="I57" s="295" t="str">
        <f>IF(Bestellformular_Trainer!I17="","",Bestellformular_Trainer!I17)</f>
        <v/>
      </c>
      <c r="J57" s="294" t="str">
        <f>IF(Bestellformular_Trainer!J17="","",Bestellformular_Trainer!J17)</f>
        <v/>
      </c>
      <c r="K57" s="295" t="str">
        <f>IF(Bestellformular_Trainer!K17="","",Bestellformular_Trainer!K17)</f>
        <v/>
      </c>
      <c r="L57" s="294" t="str">
        <f>IF(Bestellformular_Trainer!L17="","",Bestellformular_Trainer!L17)</f>
        <v/>
      </c>
      <c r="M57" s="295" t="str">
        <f>IF(Bestellformular_Trainer!M17="","",Bestellformular_Trainer!M17)</f>
        <v/>
      </c>
      <c r="N57" s="294" t="str">
        <f>IF(Bestellformular_Trainer!N17="","",Bestellformular_Trainer!N17)</f>
        <v/>
      </c>
      <c r="O57" s="295" t="str">
        <f>IF(Bestellformular_Trainer!O17="","",Bestellformular_Trainer!O17)</f>
        <v/>
      </c>
      <c r="P57" s="294" t="str">
        <f>IF(Bestellformular_Trainer!P17="","",Bestellformular_Trainer!P17)</f>
        <v/>
      </c>
      <c r="Q57" s="295" t="str">
        <f>IF(Bestellformular_Trainer!Q17="","",Bestellformular_Trainer!Q17)</f>
        <v/>
      </c>
      <c r="R57" s="281" t="str">
        <f>IF(Bestellformular_Trainer!R17="","",Bestellformular_Trainer!R17)</f>
        <v/>
      </c>
      <c r="S57" s="282"/>
      <c r="T57" s="282"/>
      <c r="U57" s="282"/>
      <c r="V57" s="282"/>
      <c r="W57" s="283"/>
    </row>
    <row r="58" spans="1:23" ht="24.75" customHeight="1" x14ac:dyDescent="0.3">
      <c r="A58" s="7">
        <v>8</v>
      </c>
      <c r="B58" s="303" t="str">
        <f>IF(Bestellformular_Trainer!B18="","",Bestellformular_Trainer!B18)</f>
        <v/>
      </c>
      <c r="C58" s="304"/>
      <c r="D58" s="303" t="str">
        <f>IF(Bestellformular_Trainer!D18="","",Bestellformular_Trainer!D18)</f>
        <v/>
      </c>
      <c r="E58" s="304"/>
      <c r="F58" s="65" t="str">
        <f>IF(Bestellformular_Trainer!F18="","",Bestellformular_Trainer!F18)</f>
        <v/>
      </c>
      <c r="G58" s="66" t="str">
        <f>IF(Bestellformular_Trainer!G18="","",Bestellformular_Trainer!G18)</f>
        <v/>
      </c>
      <c r="H58" s="294" t="str">
        <f>IF(Bestellformular_Trainer!H18="","",Bestellformular_Trainer!H18)</f>
        <v/>
      </c>
      <c r="I58" s="295" t="str">
        <f>IF(Bestellformular_Trainer!I18="","",Bestellformular_Trainer!I18)</f>
        <v/>
      </c>
      <c r="J58" s="294" t="str">
        <f>IF(Bestellformular_Trainer!J18="","",Bestellformular_Trainer!J18)</f>
        <v/>
      </c>
      <c r="K58" s="295" t="str">
        <f>IF(Bestellformular_Trainer!K18="","",Bestellformular_Trainer!K18)</f>
        <v/>
      </c>
      <c r="L58" s="294" t="str">
        <f>IF(Bestellformular_Trainer!L18="","",Bestellformular_Trainer!L18)</f>
        <v/>
      </c>
      <c r="M58" s="295" t="str">
        <f>IF(Bestellformular_Trainer!M18="","",Bestellformular_Trainer!M18)</f>
        <v/>
      </c>
      <c r="N58" s="294" t="str">
        <f>IF(Bestellformular_Trainer!N18="","",Bestellformular_Trainer!N18)</f>
        <v/>
      </c>
      <c r="O58" s="295" t="str">
        <f>IF(Bestellformular_Trainer!O18="","",Bestellformular_Trainer!O18)</f>
        <v/>
      </c>
      <c r="P58" s="294" t="str">
        <f>IF(Bestellformular_Trainer!P18="","",Bestellformular_Trainer!P18)</f>
        <v/>
      </c>
      <c r="Q58" s="295" t="str">
        <f>IF(Bestellformular_Trainer!Q18="","",Bestellformular_Trainer!Q18)</f>
        <v/>
      </c>
      <c r="R58" s="281" t="str">
        <f>IF(Bestellformular_Trainer!R18="","",Bestellformular_Trainer!R18)</f>
        <v/>
      </c>
      <c r="S58" s="282"/>
      <c r="T58" s="282"/>
      <c r="U58" s="282"/>
      <c r="V58" s="282"/>
      <c r="W58" s="283"/>
    </row>
    <row r="59" spans="1:23" ht="24.75" customHeight="1" x14ac:dyDescent="0.3">
      <c r="A59" s="7">
        <v>9</v>
      </c>
      <c r="B59" s="303" t="str">
        <f>IF(Bestellformular_Trainer!B19="","",Bestellformular_Trainer!B19)</f>
        <v/>
      </c>
      <c r="C59" s="304"/>
      <c r="D59" s="303" t="str">
        <f>IF(Bestellformular_Trainer!D19="","",Bestellformular_Trainer!D19)</f>
        <v/>
      </c>
      <c r="E59" s="304"/>
      <c r="F59" s="65" t="str">
        <f>IF(Bestellformular_Trainer!F19="","",Bestellformular_Trainer!F19)</f>
        <v/>
      </c>
      <c r="G59" s="66" t="str">
        <f>IF(Bestellformular_Trainer!G19="","",Bestellformular_Trainer!G19)</f>
        <v/>
      </c>
      <c r="H59" s="294" t="str">
        <f>IF(Bestellformular_Trainer!H19="","",Bestellformular_Trainer!H19)</f>
        <v/>
      </c>
      <c r="I59" s="295" t="str">
        <f>IF(Bestellformular_Trainer!I19="","",Bestellformular_Trainer!I19)</f>
        <v/>
      </c>
      <c r="J59" s="294" t="str">
        <f>IF(Bestellformular_Trainer!J19="","",Bestellformular_Trainer!J19)</f>
        <v/>
      </c>
      <c r="K59" s="295" t="str">
        <f>IF(Bestellformular_Trainer!K19="","",Bestellformular_Trainer!K19)</f>
        <v/>
      </c>
      <c r="L59" s="294" t="str">
        <f>IF(Bestellformular_Trainer!L19="","",Bestellformular_Trainer!L19)</f>
        <v/>
      </c>
      <c r="M59" s="295" t="str">
        <f>IF(Bestellformular_Trainer!M19="","",Bestellformular_Trainer!M19)</f>
        <v/>
      </c>
      <c r="N59" s="294" t="str">
        <f>IF(Bestellformular_Trainer!N19="","",Bestellformular_Trainer!N19)</f>
        <v/>
      </c>
      <c r="O59" s="295" t="str">
        <f>IF(Bestellformular_Trainer!O19="","",Bestellformular_Trainer!O19)</f>
        <v/>
      </c>
      <c r="P59" s="294" t="str">
        <f>IF(Bestellformular_Trainer!P19="","",Bestellformular_Trainer!P19)</f>
        <v/>
      </c>
      <c r="Q59" s="295" t="str">
        <f>IF(Bestellformular_Trainer!Q19="","",Bestellformular_Trainer!Q19)</f>
        <v/>
      </c>
      <c r="R59" s="281" t="str">
        <f>IF(Bestellformular_Trainer!R19="","",Bestellformular_Trainer!R19)</f>
        <v/>
      </c>
      <c r="S59" s="282"/>
      <c r="T59" s="282"/>
      <c r="U59" s="282"/>
      <c r="V59" s="282"/>
      <c r="W59" s="283"/>
    </row>
    <row r="60" spans="1:23" ht="24.75" customHeight="1" x14ac:dyDescent="0.3">
      <c r="A60" s="7">
        <v>10</v>
      </c>
      <c r="B60" s="303" t="str">
        <f>IF(Bestellformular_Trainer!B20="","",Bestellformular_Trainer!B20)</f>
        <v/>
      </c>
      <c r="C60" s="304"/>
      <c r="D60" s="303" t="str">
        <f>IF(Bestellformular_Trainer!D20="","",Bestellformular_Trainer!D20)</f>
        <v/>
      </c>
      <c r="E60" s="304"/>
      <c r="F60" s="65" t="str">
        <f>IF(Bestellformular_Trainer!F20="","",Bestellformular_Trainer!F20)</f>
        <v/>
      </c>
      <c r="G60" s="66" t="str">
        <f>IF(Bestellformular_Trainer!G20="","",Bestellformular_Trainer!G20)</f>
        <v/>
      </c>
      <c r="H60" s="294" t="str">
        <f>IF(Bestellformular_Trainer!H20="","",Bestellformular_Trainer!H20)</f>
        <v/>
      </c>
      <c r="I60" s="295" t="str">
        <f>IF(Bestellformular_Trainer!I20="","",Bestellformular_Trainer!I20)</f>
        <v/>
      </c>
      <c r="J60" s="294" t="str">
        <f>IF(Bestellformular_Trainer!J20="","",Bestellformular_Trainer!J20)</f>
        <v/>
      </c>
      <c r="K60" s="295" t="str">
        <f>IF(Bestellformular_Trainer!K20="","",Bestellformular_Trainer!K20)</f>
        <v/>
      </c>
      <c r="L60" s="294" t="str">
        <f>IF(Bestellformular_Trainer!L20="","",Bestellformular_Trainer!L20)</f>
        <v/>
      </c>
      <c r="M60" s="295" t="str">
        <f>IF(Bestellformular_Trainer!M20="","",Bestellformular_Trainer!M20)</f>
        <v/>
      </c>
      <c r="N60" s="294" t="str">
        <f>IF(Bestellformular_Trainer!N20="","",Bestellformular_Trainer!N20)</f>
        <v/>
      </c>
      <c r="O60" s="295" t="str">
        <f>IF(Bestellformular_Trainer!O20="","",Bestellformular_Trainer!O20)</f>
        <v/>
      </c>
      <c r="P60" s="294" t="str">
        <f>IF(Bestellformular_Trainer!P20="","",Bestellformular_Trainer!P20)</f>
        <v/>
      </c>
      <c r="Q60" s="295" t="str">
        <f>IF(Bestellformular_Trainer!Q20="","",Bestellformular_Trainer!Q20)</f>
        <v/>
      </c>
      <c r="R60" s="281" t="str">
        <f>IF(Bestellformular_Trainer!R20="","",Bestellformular_Trainer!R20)</f>
        <v/>
      </c>
      <c r="S60" s="282"/>
      <c r="T60" s="282"/>
      <c r="U60" s="282"/>
      <c r="V60" s="282"/>
      <c r="W60" s="283"/>
    </row>
    <row r="61" spans="1:23" ht="24.75" customHeight="1" x14ac:dyDescent="0.3">
      <c r="A61" s="7">
        <v>11</v>
      </c>
      <c r="B61" s="303" t="str">
        <f>IF(Bestellformular_Trainer!B21="","",Bestellformular_Trainer!B21)</f>
        <v/>
      </c>
      <c r="C61" s="304"/>
      <c r="D61" s="303" t="str">
        <f>IF(Bestellformular_Trainer!D21="","",Bestellformular_Trainer!D21)</f>
        <v/>
      </c>
      <c r="E61" s="304"/>
      <c r="F61" s="65" t="str">
        <f>IF(Bestellformular_Trainer!F21="","",Bestellformular_Trainer!F21)</f>
        <v/>
      </c>
      <c r="G61" s="66" t="str">
        <f>IF(Bestellformular_Trainer!G21="","",Bestellformular_Trainer!G21)</f>
        <v/>
      </c>
      <c r="H61" s="294" t="str">
        <f>IF(Bestellformular_Trainer!H21="","",Bestellformular_Trainer!H21)</f>
        <v/>
      </c>
      <c r="I61" s="295" t="str">
        <f>IF(Bestellformular_Trainer!I21="","",Bestellformular_Trainer!I21)</f>
        <v/>
      </c>
      <c r="J61" s="294" t="str">
        <f>IF(Bestellformular_Trainer!J21="","",Bestellformular_Trainer!J21)</f>
        <v/>
      </c>
      <c r="K61" s="295" t="str">
        <f>IF(Bestellformular_Trainer!K21="","",Bestellformular_Trainer!K21)</f>
        <v/>
      </c>
      <c r="L61" s="294" t="str">
        <f>IF(Bestellformular_Trainer!L21="","",Bestellformular_Trainer!L21)</f>
        <v/>
      </c>
      <c r="M61" s="295" t="str">
        <f>IF(Bestellformular_Trainer!M21="","",Bestellformular_Trainer!M21)</f>
        <v/>
      </c>
      <c r="N61" s="294" t="str">
        <f>IF(Bestellformular_Trainer!N21="","",Bestellformular_Trainer!N21)</f>
        <v/>
      </c>
      <c r="O61" s="295" t="str">
        <f>IF(Bestellformular_Trainer!O21="","",Bestellformular_Trainer!O21)</f>
        <v/>
      </c>
      <c r="P61" s="294" t="str">
        <f>IF(Bestellformular_Trainer!P21="","",Bestellformular_Trainer!P21)</f>
        <v/>
      </c>
      <c r="Q61" s="295" t="str">
        <f>IF(Bestellformular_Trainer!Q21="","",Bestellformular_Trainer!Q21)</f>
        <v/>
      </c>
      <c r="R61" s="281" t="str">
        <f>IF(Bestellformular_Trainer!R21="","",Bestellformular_Trainer!R21)</f>
        <v/>
      </c>
      <c r="S61" s="282"/>
      <c r="T61" s="282"/>
      <c r="U61" s="282"/>
      <c r="V61" s="282"/>
      <c r="W61" s="283"/>
    </row>
    <row r="62" spans="1:23" ht="24.75" customHeight="1" x14ac:dyDescent="0.3">
      <c r="A62" s="7">
        <v>12</v>
      </c>
      <c r="B62" s="303" t="str">
        <f>IF(Bestellformular_Trainer!B22="","",Bestellformular_Trainer!B22)</f>
        <v/>
      </c>
      <c r="C62" s="304"/>
      <c r="D62" s="303" t="str">
        <f>IF(Bestellformular_Trainer!D22="","",Bestellformular_Trainer!D22)</f>
        <v/>
      </c>
      <c r="E62" s="304"/>
      <c r="F62" s="65" t="str">
        <f>IF(Bestellformular_Trainer!F22="","",Bestellformular_Trainer!F22)</f>
        <v/>
      </c>
      <c r="G62" s="66" t="str">
        <f>IF(Bestellformular_Trainer!G22="","",Bestellformular_Trainer!G22)</f>
        <v/>
      </c>
      <c r="H62" s="294" t="str">
        <f>IF(Bestellformular_Trainer!H22="","",Bestellformular_Trainer!H22)</f>
        <v/>
      </c>
      <c r="I62" s="295" t="str">
        <f>IF(Bestellformular_Trainer!I22="","",Bestellformular_Trainer!I22)</f>
        <v/>
      </c>
      <c r="J62" s="294" t="str">
        <f>IF(Bestellformular_Trainer!J22="","",Bestellformular_Trainer!J22)</f>
        <v/>
      </c>
      <c r="K62" s="295" t="str">
        <f>IF(Bestellformular_Trainer!K22="","",Bestellformular_Trainer!K22)</f>
        <v/>
      </c>
      <c r="L62" s="294" t="str">
        <f>IF(Bestellformular_Trainer!L22="","",Bestellformular_Trainer!L22)</f>
        <v/>
      </c>
      <c r="M62" s="295" t="str">
        <f>IF(Bestellformular_Trainer!M22="","",Bestellformular_Trainer!M22)</f>
        <v/>
      </c>
      <c r="N62" s="294" t="str">
        <f>IF(Bestellformular_Trainer!N22="","",Bestellformular_Trainer!N22)</f>
        <v/>
      </c>
      <c r="O62" s="295" t="str">
        <f>IF(Bestellformular_Trainer!O22="","",Bestellformular_Trainer!O22)</f>
        <v/>
      </c>
      <c r="P62" s="294" t="str">
        <f>IF(Bestellformular_Trainer!P22="","",Bestellformular_Trainer!P22)</f>
        <v/>
      </c>
      <c r="Q62" s="295" t="str">
        <f>IF(Bestellformular_Trainer!Q22="","",Bestellformular_Trainer!Q22)</f>
        <v/>
      </c>
      <c r="R62" s="281" t="str">
        <f>IF(Bestellformular_Trainer!R22="","",Bestellformular_Trainer!R22)</f>
        <v/>
      </c>
      <c r="S62" s="282"/>
      <c r="T62" s="282"/>
      <c r="U62" s="282"/>
      <c r="V62" s="282"/>
      <c r="W62" s="283"/>
    </row>
    <row r="63" spans="1:23" ht="24.75" customHeight="1" x14ac:dyDescent="0.3">
      <c r="A63" s="7">
        <v>13</v>
      </c>
      <c r="B63" s="303" t="str">
        <f>IF(Bestellformular_Trainer!B23="","",Bestellformular_Trainer!B23)</f>
        <v/>
      </c>
      <c r="C63" s="304"/>
      <c r="D63" s="303" t="str">
        <f>IF(Bestellformular_Trainer!D23="","",Bestellformular_Trainer!D23)</f>
        <v/>
      </c>
      <c r="E63" s="304"/>
      <c r="F63" s="65" t="str">
        <f>IF(Bestellformular_Trainer!F23="","",Bestellformular_Trainer!F23)</f>
        <v/>
      </c>
      <c r="G63" s="66" t="str">
        <f>IF(Bestellformular_Trainer!G23="","",Bestellformular_Trainer!G23)</f>
        <v/>
      </c>
      <c r="H63" s="294" t="str">
        <f>IF(Bestellformular_Trainer!H23="","",Bestellformular_Trainer!H23)</f>
        <v/>
      </c>
      <c r="I63" s="295" t="str">
        <f>IF(Bestellformular_Trainer!I23="","",Bestellformular_Trainer!I23)</f>
        <v/>
      </c>
      <c r="J63" s="294" t="str">
        <f>IF(Bestellformular_Trainer!J23="","",Bestellformular_Trainer!J23)</f>
        <v/>
      </c>
      <c r="K63" s="295" t="str">
        <f>IF(Bestellformular_Trainer!K23="","",Bestellformular_Trainer!K23)</f>
        <v/>
      </c>
      <c r="L63" s="294" t="str">
        <f>IF(Bestellformular_Trainer!L23="","",Bestellformular_Trainer!L23)</f>
        <v/>
      </c>
      <c r="M63" s="295" t="str">
        <f>IF(Bestellformular_Trainer!M23="","",Bestellformular_Trainer!M23)</f>
        <v/>
      </c>
      <c r="N63" s="294" t="str">
        <f>IF(Bestellformular_Trainer!N23="","",Bestellformular_Trainer!N23)</f>
        <v/>
      </c>
      <c r="O63" s="295" t="str">
        <f>IF(Bestellformular_Trainer!O23="","",Bestellformular_Trainer!O23)</f>
        <v/>
      </c>
      <c r="P63" s="294" t="str">
        <f>IF(Bestellformular_Trainer!P23="","",Bestellformular_Trainer!P23)</f>
        <v/>
      </c>
      <c r="Q63" s="295" t="str">
        <f>IF(Bestellformular_Trainer!Q23="","",Bestellformular_Trainer!Q23)</f>
        <v/>
      </c>
      <c r="R63" s="281" t="str">
        <f>IF(Bestellformular_Trainer!R23="","",Bestellformular_Trainer!R23)</f>
        <v/>
      </c>
      <c r="S63" s="282"/>
      <c r="T63" s="282"/>
      <c r="U63" s="282"/>
      <c r="V63" s="282"/>
      <c r="W63" s="283"/>
    </row>
    <row r="64" spans="1:23" ht="24.75" customHeight="1" x14ac:dyDescent="0.3">
      <c r="A64" s="7">
        <v>14</v>
      </c>
      <c r="B64" s="303" t="str">
        <f>IF(Bestellformular_Trainer!B24="","",Bestellformular_Trainer!B24)</f>
        <v/>
      </c>
      <c r="C64" s="304"/>
      <c r="D64" s="303" t="str">
        <f>IF(Bestellformular_Trainer!D24="","",Bestellformular_Trainer!D24)</f>
        <v/>
      </c>
      <c r="E64" s="304"/>
      <c r="F64" s="65" t="str">
        <f>IF(Bestellformular_Trainer!F24="","",Bestellformular_Trainer!F24)</f>
        <v/>
      </c>
      <c r="G64" s="66" t="str">
        <f>IF(Bestellformular_Trainer!G24="","",Bestellformular_Trainer!G24)</f>
        <v/>
      </c>
      <c r="H64" s="294" t="str">
        <f>IF(Bestellformular_Trainer!H24="","",Bestellformular_Trainer!H24)</f>
        <v/>
      </c>
      <c r="I64" s="295" t="str">
        <f>IF(Bestellformular_Trainer!I24="","",Bestellformular_Trainer!I24)</f>
        <v/>
      </c>
      <c r="J64" s="294" t="str">
        <f>IF(Bestellformular_Trainer!J24="","",Bestellformular_Trainer!J24)</f>
        <v/>
      </c>
      <c r="K64" s="295" t="str">
        <f>IF(Bestellformular_Trainer!K24="","",Bestellformular_Trainer!K24)</f>
        <v/>
      </c>
      <c r="L64" s="294" t="str">
        <f>IF(Bestellformular_Trainer!L24="","",Bestellformular_Trainer!L24)</f>
        <v/>
      </c>
      <c r="M64" s="295" t="str">
        <f>IF(Bestellformular_Trainer!M24="","",Bestellformular_Trainer!M24)</f>
        <v/>
      </c>
      <c r="N64" s="294" t="str">
        <f>IF(Bestellformular_Trainer!N24="","",Bestellformular_Trainer!N24)</f>
        <v/>
      </c>
      <c r="O64" s="295" t="str">
        <f>IF(Bestellformular_Trainer!O24="","",Bestellformular_Trainer!O24)</f>
        <v/>
      </c>
      <c r="P64" s="294" t="str">
        <f>IF(Bestellformular_Trainer!P24="","",Bestellformular_Trainer!P24)</f>
        <v/>
      </c>
      <c r="Q64" s="295" t="str">
        <f>IF(Bestellformular_Trainer!Q24="","",Bestellformular_Trainer!Q24)</f>
        <v/>
      </c>
      <c r="R64" s="281" t="str">
        <f>IF(Bestellformular_Trainer!R24="","",Bestellformular_Trainer!R24)</f>
        <v/>
      </c>
      <c r="S64" s="282"/>
      <c r="T64" s="282"/>
      <c r="U64" s="282"/>
      <c r="V64" s="282"/>
      <c r="W64" s="283"/>
    </row>
    <row r="65" spans="1:23" ht="24.75" customHeight="1" x14ac:dyDescent="0.3">
      <c r="A65" s="7">
        <v>15</v>
      </c>
      <c r="B65" s="303" t="str">
        <f>IF(Bestellformular_Trainer!B25="","",Bestellformular_Trainer!B25)</f>
        <v/>
      </c>
      <c r="C65" s="304"/>
      <c r="D65" s="303" t="str">
        <f>IF(Bestellformular_Trainer!D25="","",Bestellformular_Trainer!D25)</f>
        <v/>
      </c>
      <c r="E65" s="304"/>
      <c r="F65" s="65" t="str">
        <f>IF(Bestellformular_Trainer!F25="","",Bestellformular_Trainer!F25)</f>
        <v/>
      </c>
      <c r="G65" s="66" t="str">
        <f>IF(Bestellformular_Trainer!G25="","",Bestellformular_Trainer!G25)</f>
        <v/>
      </c>
      <c r="H65" s="294" t="str">
        <f>IF(Bestellformular_Trainer!H25="","",Bestellformular_Trainer!H25)</f>
        <v/>
      </c>
      <c r="I65" s="295" t="str">
        <f>IF(Bestellformular_Trainer!I25="","",Bestellformular_Trainer!I25)</f>
        <v/>
      </c>
      <c r="J65" s="294" t="str">
        <f>IF(Bestellformular_Trainer!J25="","",Bestellformular_Trainer!J25)</f>
        <v/>
      </c>
      <c r="K65" s="295" t="str">
        <f>IF(Bestellformular_Trainer!K25="","",Bestellformular_Trainer!K25)</f>
        <v/>
      </c>
      <c r="L65" s="294" t="str">
        <f>IF(Bestellformular_Trainer!L25="","",Bestellformular_Trainer!L25)</f>
        <v/>
      </c>
      <c r="M65" s="295" t="str">
        <f>IF(Bestellformular_Trainer!M25="","",Bestellformular_Trainer!M25)</f>
        <v/>
      </c>
      <c r="N65" s="294" t="str">
        <f>IF(Bestellformular_Trainer!N25="","",Bestellformular_Trainer!N25)</f>
        <v/>
      </c>
      <c r="O65" s="295" t="str">
        <f>IF(Bestellformular_Trainer!O25="","",Bestellformular_Trainer!O25)</f>
        <v/>
      </c>
      <c r="P65" s="294" t="str">
        <f>IF(Bestellformular_Trainer!P25="","",Bestellformular_Trainer!P25)</f>
        <v/>
      </c>
      <c r="Q65" s="295" t="str">
        <f>IF(Bestellformular_Trainer!Q25="","",Bestellformular_Trainer!Q25)</f>
        <v/>
      </c>
      <c r="R65" s="281" t="str">
        <f>IF(Bestellformular_Trainer!R25="","",Bestellformular_Trainer!R25)</f>
        <v/>
      </c>
      <c r="S65" s="282"/>
      <c r="T65" s="282"/>
      <c r="U65" s="282"/>
      <c r="V65" s="282"/>
      <c r="W65" s="283"/>
    </row>
    <row r="66" spans="1:23" ht="24.75" customHeight="1" x14ac:dyDescent="0.3">
      <c r="A66" s="7">
        <v>16</v>
      </c>
      <c r="B66" s="303" t="str">
        <f>IF(Bestellformular_Trainer!B26="","",Bestellformular_Trainer!B26)</f>
        <v/>
      </c>
      <c r="C66" s="304"/>
      <c r="D66" s="303" t="str">
        <f>IF(Bestellformular_Trainer!D26="","",Bestellformular_Trainer!D26)</f>
        <v/>
      </c>
      <c r="E66" s="304"/>
      <c r="F66" s="65" t="str">
        <f>IF(Bestellformular_Trainer!F26="","",Bestellformular_Trainer!F26)</f>
        <v/>
      </c>
      <c r="G66" s="66" t="str">
        <f>IF(Bestellformular_Trainer!G26="","",Bestellformular_Trainer!G26)</f>
        <v/>
      </c>
      <c r="H66" s="294" t="str">
        <f>IF(Bestellformular_Trainer!H26="","",Bestellformular_Trainer!H26)</f>
        <v/>
      </c>
      <c r="I66" s="295" t="str">
        <f>IF(Bestellformular_Trainer!I26="","",Bestellformular_Trainer!I26)</f>
        <v/>
      </c>
      <c r="J66" s="294" t="str">
        <f>IF(Bestellformular_Trainer!J26="","",Bestellformular_Trainer!J26)</f>
        <v/>
      </c>
      <c r="K66" s="295" t="str">
        <f>IF(Bestellformular_Trainer!K26="","",Bestellformular_Trainer!K26)</f>
        <v/>
      </c>
      <c r="L66" s="294" t="str">
        <f>IF(Bestellformular_Trainer!L26="","",Bestellformular_Trainer!L26)</f>
        <v/>
      </c>
      <c r="M66" s="295" t="str">
        <f>IF(Bestellformular_Trainer!M26="","",Bestellformular_Trainer!M26)</f>
        <v/>
      </c>
      <c r="N66" s="294" t="str">
        <f>IF(Bestellformular_Trainer!N26="","",Bestellformular_Trainer!N26)</f>
        <v/>
      </c>
      <c r="O66" s="295" t="str">
        <f>IF(Bestellformular_Trainer!O26="","",Bestellformular_Trainer!O26)</f>
        <v/>
      </c>
      <c r="P66" s="294" t="str">
        <f>IF(Bestellformular_Trainer!P26="","",Bestellformular_Trainer!P26)</f>
        <v/>
      </c>
      <c r="Q66" s="295" t="str">
        <f>IF(Bestellformular_Trainer!Q26="","",Bestellformular_Trainer!Q26)</f>
        <v/>
      </c>
      <c r="R66" s="281" t="str">
        <f>IF(Bestellformular_Trainer!R26="","",Bestellformular_Trainer!R26)</f>
        <v/>
      </c>
      <c r="S66" s="282"/>
      <c r="T66" s="282"/>
      <c r="U66" s="282"/>
      <c r="V66" s="282"/>
      <c r="W66" s="283"/>
    </row>
    <row r="67" spans="1:23" ht="24.75" customHeight="1" x14ac:dyDescent="0.3">
      <c r="A67" s="7">
        <v>17</v>
      </c>
      <c r="B67" s="303" t="str">
        <f>IF(Bestellformular_Trainer!B27="","",Bestellformular_Trainer!B27)</f>
        <v/>
      </c>
      <c r="C67" s="304"/>
      <c r="D67" s="303" t="str">
        <f>IF(Bestellformular_Trainer!D27="","",Bestellformular_Trainer!D27)</f>
        <v/>
      </c>
      <c r="E67" s="304"/>
      <c r="F67" s="65" t="str">
        <f>IF(Bestellformular_Trainer!F27="","",Bestellformular_Trainer!F27)</f>
        <v/>
      </c>
      <c r="G67" s="66" t="str">
        <f>IF(Bestellformular_Trainer!G27="","",Bestellformular_Trainer!G27)</f>
        <v/>
      </c>
      <c r="H67" s="294" t="str">
        <f>IF(Bestellformular_Trainer!H27="","",Bestellformular_Trainer!H27)</f>
        <v/>
      </c>
      <c r="I67" s="295" t="str">
        <f>IF(Bestellformular_Trainer!I27="","",Bestellformular_Trainer!I27)</f>
        <v/>
      </c>
      <c r="J67" s="294" t="str">
        <f>IF(Bestellformular_Trainer!J27="","",Bestellformular_Trainer!J27)</f>
        <v/>
      </c>
      <c r="K67" s="295" t="str">
        <f>IF(Bestellformular_Trainer!K27="","",Bestellformular_Trainer!K27)</f>
        <v/>
      </c>
      <c r="L67" s="294" t="str">
        <f>IF(Bestellformular_Trainer!L27="","",Bestellformular_Trainer!L27)</f>
        <v/>
      </c>
      <c r="M67" s="295" t="str">
        <f>IF(Bestellformular_Trainer!M27="","",Bestellformular_Trainer!M27)</f>
        <v/>
      </c>
      <c r="N67" s="294" t="str">
        <f>IF(Bestellformular_Trainer!N27="","",Bestellformular_Trainer!N27)</f>
        <v/>
      </c>
      <c r="O67" s="295" t="str">
        <f>IF(Bestellformular_Trainer!O27="","",Bestellformular_Trainer!O27)</f>
        <v/>
      </c>
      <c r="P67" s="294" t="str">
        <f>IF(Bestellformular_Trainer!P27="","",Bestellformular_Trainer!P27)</f>
        <v/>
      </c>
      <c r="Q67" s="295" t="str">
        <f>IF(Bestellformular_Trainer!Q27="","",Bestellformular_Trainer!Q27)</f>
        <v/>
      </c>
      <c r="R67" s="281" t="str">
        <f>IF(Bestellformular_Trainer!R27="","",Bestellformular_Trainer!R27)</f>
        <v/>
      </c>
      <c r="S67" s="282"/>
      <c r="T67" s="282"/>
      <c r="U67" s="282"/>
      <c r="V67" s="282"/>
      <c r="W67" s="283"/>
    </row>
    <row r="68" spans="1:23" ht="24.75" customHeight="1" x14ac:dyDescent="0.3">
      <c r="A68" s="7">
        <v>18</v>
      </c>
      <c r="B68" s="303" t="str">
        <f>IF(Bestellformular_Trainer!B28="","",Bestellformular_Trainer!B28)</f>
        <v/>
      </c>
      <c r="C68" s="304"/>
      <c r="D68" s="303" t="str">
        <f>IF(Bestellformular_Trainer!D28="","",Bestellformular_Trainer!D28)</f>
        <v/>
      </c>
      <c r="E68" s="304"/>
      <c r="F68" s="65" t="str">
        <f>IF(Bestellformular_Trainer!F28="","",Bestellformular_Trainer!F28)</f>
        <v/>
      </c>
      <c r="G68" s="66" t="str">
        <f>IF(Bestellformular_Trainer!G28="","",Bestellformular_Trainer!G28)</f>
        <v/>
      </c>
      <c r="H68" s="294" t="str">
        <f>IF(Bestellformular_Trainer!H28="","",Bestellformular_Trainer!H28)</f>
        <v/>
      </c>
      <c r="I68" s="295" t="str">
        <f>IF(Bestellformular_Trainer!I28="","",Bestellformular_Trainer!I28)</f>
        <v/>
      </c>
      <c r="J68" s="294" t="str">
        <f>IF(Bestellformular_Trainer!J28="","",Bestellformular_Trainer!J28)</f>
        <v/>
      </c>
      <c r="K68" s="295" t="str">
        <f>IF(Bestellformular_Trainer!K28="","",Bestellformular_Trainer!K28)</f>
        <v/>
      </c>
      <c r="L68" s="294" t="str">
        <f>IF(Bestellformular_Trainer!L28="","",Bestellformular_Trainer!L28)</f>
        <v/>
      </c>
      <c r="M68" s="295" t="str">
        <f>IF(Bestellformular_Trainer!M28="","",Bestellformular_Trainer!M28)</f>
        <v/>
      </c>
      <c r="N68" s="294" t="str">
        <f>IF(Bestellformular_Trainer!N28="","",Bestellformular_Trainer!N28)</f>
        <v/>
      </c>
      <c r="O68" s="295" t="str">
        <f>IF(Bestellformular_Trainer!O28="","",Bestellformular_Trainer!O28)</f>
        <v/>
      </c>
      <c r="P68" s="294" t="str">
        <f>IF(Bestellformular_Trainer!P28="","",Bestellformular_Trainer!P28)</f>
        <v/>
      </c>
      <c r="Q68" s="295" t="str">
        <f>IF(Bestellformular_Trainer!Q28="","",Bestellformular_Trainer!Q28)</f>
        <v/>
      </c>
      <c r="R68" s="281" t="str">
        <f>IF(Bestellformular_Trainer!R28="","",Bestellformular_Trainer!R28)</f>
        <v/>
      </c>
      <c r="S68" s="282"/>
      <c r="T68" s="282"/>
      <c r="U68" s="282"/>
      <c r="V68" s="282"/>
      <c r="W68" s="283"/>
    </row>
    <row r="69" spans="1:23" ht="24.75" customHeight="1" x14ac:dyDescent="0.3">
      <c r="A69" s="7">
        <v>19</v>
      </c>
      <c r="B69" s="303" t="str">
        <f>IF(Bestellformular_Trainer!B29="","",Bestellformular_Trainer!B29)</f>
        <v/>
      </c>
      <c r="C69" s="304"/>
      <c r="D69" s="303" t="str">
        <f>IF(Bestellformular_Trainer!D29="","",Bestellformular_Trainer!D29)</f>
        <v/>
      </c>
      <c r="E69" s="304"/>
      <c r="F69" s="65" t="str">
        <f>IF(Bestellformular_Trainer!F29="","",Bestellformular_Trainer!F29)</f>
        <v/>
      </c>
      <c r="G69" s="66" t="str">
        <f>IF(Bestellformular_Trainer!G29="","",Bestellformular_Trainer!G29)</f>
        <v/>
      </c>
      <c r="H69" s="294" t="str">
        <f>IF(Bestellformular_Trainer!H29="","",Bestellformular_Trainer!H29)</f>
        <v/>
      </c>
      <c r="I69" s="295" t="str">
        <f>IF(Bestellformular_Trainer!I29="","",Bestellformular_Trainer!I29)</f>
        <v/>
      </c>
      <c r="J69" s="294" t="str">
        <f>IF(Bestellformular_Trainer!J29="","",Bestellformular_Trainer!J29)</f>
        <v/>
      </c>
      <c r="K69" s="295" t="str">
        <f>IF(Bestellformular_Trainer!K29="","",Bestellformular_Trainer!K29)</f>
        <v/>
      </c>
      <c r="L69" s="294" t="str">
        <f>IF(Bestellformular_Trainer!L29="","",Bestellformular_Trainer!L29)</f>
        <v/>
      </c>
      <c r="M69" s="295" t="str">
        <f>IF(Bestellformular_Trainer!M29="","",Bestellformular_Trainer!M29)</f>
        <v/>
      </c>
      <c r="N69" s="294" t="str">
        <f>IF(Bestellformular_Trainer!N29="","",Bestellformular_Trainer!N29)</f>
        <v/>
      </c>
      <c r="O69" s="295" t="str">
        <f>IF(Bestellformular_Trainer!O29="","",Bestellformular_Trainer!O29)</f>
        <v/>
      </c>
      <c r="P69" s="294" t="str">
        <f>IF(Bestellformular_Trainer!P29="","",Bestellformular_Trainer!P29)</f>
        <v/>
      </c>
      <c r="Q69" s="295" t="str">
        <f>IF(Bestellformular_Trainer!Q29="","",Bestellformular_Trainer!Q29)</f>
        <v/>
      </c>
      <c r="R69" s="281" t="str">
        <f>IF(Bestellformular_Trainer!R29="","",Bestellformular_Trainer!R29)</f>
        <v/>
      </c>
      <c r="S69" s="282"/>
      <c r="T69" s="282"/>
      <c r="U69" s="282"/>
      <c r="V69" s="282"/>
      <c r="W69" s="283"/>
    </row>
    <row r="70" spans="1:23" ht="24.75" customHeight="1" x14ac:dyDescent="0.3">
      <c r="A70" s="7">
        <v>20</v>
      </c>
      <c r="B70" s="303" t="str">
        <f>IF(Bestellformular_Trainer!B30="","",Bestellformular_Trainer!B30)</f>
        <v/>
      </c>
      <c r="C70" s="304"/>
      <c r="D70" s="303" t="str">
        <f>IF(Bestellformular_Trainer!D30="","",Bestellformular_Trainer!D30)</f>
        <v/>
      </c>
      <c r="E70" s="304"/>
      <c r="F70" s="65" t="str">
        <f>IF(Bestellformular_Trainer!F30="","",Bestellformular_Trainer!F30)</f>
        <v/>
      </c>
      <c r="G70" s="66" t="str">
        <f>IF(Bestellformular_Trainer!G30="","",Bestellformular_Trainer!G30)</f>
        <v/>
      </c>
      <c r="H70" s="294" t="str">
        <f>IF(Bestellformular_Trainer!H30="","",Bestellformular_Trainer!H30)</f>
        <v/>
      </c>
      <c r="I70" s="295" t="str">
        <f>IF(Bestellformular_Trainer!I30="","",Bestellformular_Trainer!I30)</f>
        <v/>
      </c>
      <c r="J70" s="294" t="str">
        <f>IF(Bestellformular_Trainer!J30="","",Bestellformular_Trainer!J30)</f>
        <v/>
      </c>
      <c r="K70" s="295" t="str">
        <f>IF(Bestellformular_Trainer!K30="","",Bestellformular_Trainer!K30)</f>
        <v/>
      </c>
      <c r="L70" s="294" t="str">
        <f>IF(Bestellformular_Trainer!L30="","",Bestellformular_Trainer!L30)</f>
        <v/>
      </c>
      <c r="M70" s="295" t="str">
        <f>IF(Bestellformular_Trainer!M30="","",Bestellformular_Trainer!M30)</f>
        <v/>
      </c>
      <c r="N70" s="294" t="str">
        <f>IF(Bestellformular_Trainer!N30="","",Bestellformular_Trainer!N30)</f>
        <v/>
      </c>
      <c r="O70" s="295" t="str">
        <f>IF(Bestellformular_Trainer!O30="","",Bestellformular_Trainer!O30)</f>
        <v/>
      </c>
      <c r="P70" s="294" t="str">
        <f>IF(Bestellformular_Trainer!P30="","",Bestellformular_Trainer!P30)</f>
        <v/>
      </c>
      <c r="Q70" s="295" t="str">
        <f>IF(Bestellformular_Trainer!Q30="","",Bestellformular_Trainer!Q30)</f>
        <v/>
      </c>
      <c r="R70" s="281" t="str">
        <f>IF(Bestellformular_Trainer!R30="","",Bestellformular_Trainer!R30)</f>
        <v/>
      </c>
      <c r="S70" s="282"/>
      <c r="T70" s="282"/>
      <c r="U70" s="282"/>
      <c r="V70" s="282"/>
      <c r="W70" s="283"/>
    </row>
    <row r="71" spans="1:23" ht="24.75" customHeight="1" x14ac:dyDescent="0.3">
      <c r="A71" s="7">
        <v>21</v>
      </c>
      <c r="B71" s="303" t="str">
        <f>IF(Bestellformular_Trainer!B31="","",Bestellformular_Trainer!B31)</f>
        <v/>
      </c>
      <c r="C71" s="304"/>
      <c r="D71" s="303" t="str">
        <f>IF(Bestellformular_Trainer!D31="","",Bestellformular_Trainer!D31)</f>
        <v/>
      </c>
      <c r="E71" s="304"/>
      <c r="F71" s="65" t="str">
        <f>IF(Bestellformular_Trainer!F31="","",Bestellformular_Trainer!F31)</f>
        <v/>
      </c>
      <c r="G71" s="66" t="str">
        <f>IF(Bestellformular_Trainer!G31="","",Bestellformular_Trainer!G31)</f>
        <v/>
      </c>
      <c r="H71" s="294" t="str">
        <f>IF(Bestellformular_Trainer!H31="","",Bestellformular_Trainer!H31)</f>
        <v/>
      </c>
      <c r="I71" s="295" t="str">
        <f>IF(Bestellformular_Trainer!I31="","",Bestellformular_Trainer!I31)</f>
        <v/>
      </c>
      <c r="J71" s="294" t="str">
        <f>IF(Bestellformular_Trainer!J31="","",Bestellformular_Trainer!J31)</f>
        <v/>
      </c>
      <c r="K71" s="295" t="str">
        <f>IF(Bestellformular_Trainer!K31="","",Bestellformular_Trainer!K31)</f>
        <v/>
      </c>
      <c r="L71" s="294" t="str">
        <f>IF(Bestellformular_Trainer!L31="","",Bestellformular_Trainer!L31)</f>
        <v/>
      </c>
      <c r="M71" s="295" t="str">
        <f>IF(Bestellformular_Trainer!M31="","",Bestellformular_Trainer!M31)</f>
        <v/>
      </c>
      <c r="N71" s="294" t="str">
        <f>IF(Bestellformular_Trainer!N31="","",Bestellformular_Trainer!N31)</f>
        <v/>
      </c>
      <c r="O71" s="295" t="str">
        <f>IF(Bestellformular_Trainer!O31="","",Bestellformular_Trainer!O31)</f>
        <v/>
      </c>
      <c r="P71" s="294" t="str">
        <f>IF(Bestellformular_Trainer!P31="","",Bestellformular_Trainer!P31)</f>
        <v/>
      </c>
      <c r="Q71" s="295" t="str">
        <f>IF(Bestellformular_Trainer!Q31="","",Bestellformular_Trainer!Q31)</f>
        <v/>
      </c>
      <c r="R71" s="281" t="str">
        <f>IF(Bestellformular_Trainer!R31="","",Bestellformular_Trainer!R31)</f>
        <v/>
      </c>
      <c r="S71" s="282"/>
      <c r="T71" s="282"/>
      <c r="U71" s="282"/>
      <c r="V71" s="282"/>
      <c r="W71" s="283"/>
    </row>
    <row r="72" spans="1:23" ht="24.75" customHeight="1" x14ac:dyDescent="0.3">
      <c r="A72" s="7">
        <v>22</v>
      </c>
      <c r="B72" s="303" t="str">
        <f>IF(Bestellformular_Trainer!B32="","",Bestellformular_Trainer!B32)</f>
        <v/>
      </c>
      <c r="C72" s="304"/>
      <c r="D72" s="303" t="str">
        <f>IF(Bestellformular_Trainer!D32="","",Bestellformular_Trainer!D32)</f>
        <v/>
      </c>
      <c r="E72" s="304"/>
      <c r="F72" s="65" t="str">
        <f>IF(Bestellformular_Trainer!F32="","",Bestellformular_Trainer!F32)</f>
        <v/>
      </c>
      <c r="G72" s="66" t="str">
        <f>IF(Bestellformular_Trainer!G32="","",Bestellformular_Trainer!G32)</f>
        <v/>
      </c>
      <c r="H72" s="294" t="str">
        <f>IF(Bestellformular_Trainer!H32="","",Bestellformular_Trainer!H32)</f>
        <v/>
      </c>
      <c r="I72" s="295" t="str">
        <f>IF(Bestellformular_Trainer!I32="","",Bestellformular_Trainer!I32)</f>
        <v/>
      </c>
      <c r="J72" s="294" t="str">
        <f>IF(Bestellformular_Trainer!J32="","",Bestellformular_Trainer!J32)</f>
        <v/>
      </c>
      <c r="K72" s="295" t="str">
        <f>IF(Bestellformular_Trainer!K32="","",Bestellformular_Trainer!K32)</f>
        <v/>
      </c>
      <c r="L72" s="294" t="str">
        <f>IF(Bestellformular_Trainer!L32="","",Bestellformular_Trainer!L32)</f>
        <v/>
      </c>
      <c r="M72" s="295" t="str">
        <f>IF(Bestellformular_Trainer!M32="","",Bestellformular_Trainer!M32)</f>
        <v/>
      </c>
      <c r="N72" s="294" t="str">
        <f>IF(Bestellformular_Trainer!N32="","",Bestellformular_Trainer!N32)</f>
        <v/>
      </c>
      <c r="O72" s="295" t="str">
        <f>IF(Bestellformular_Trainer!O32="","",Bestellformular_Trainer!O32)</f>
        <v/>
      </c>
      <c r="P72" s="294" t="str">
        <f>IF(Bestellformular_Trainer!P32="","",Bestellformular_Trainer!P32)</f>
        <v/>
      </c>
      <c r="Q72" s="295" t="str">
        <f>IF(Bestellformular_Trainer!Q32="","",Bestellformular_Trainer!Q32)</f>
        <v/>
      </c>
      <c r="R72" s="281" t="str">
        <f>IF(Bestellformular_Trainer!R32="","",Bestellformular_Trainer!R32)</f>
        <v/>
      </c>
      <c r="S72" s="282"/>
      <c r="T72" s="282"/>
      <c r="U72" s="282"/>
      <c r="V72" s="282"/>
      <c r="W72" s="283"/>
    </row>
    <row r="73" spans="1:23" ht="24.75" customHeight="1" x14ac:dyDescent="0.3">
      <c r="A73" s="7">
        <v>23</v>
      </c>
      <c r="B73" s="303" t="str">
        <f>IF(Bestellformular_Trainer!B33="","",Bestellformular_Trainer!B33)</f>
        <v/>
      </c>
      <c r="C73" s="304"/>
      <c r="D73" s="303" t="str">
        <f>IF(Bestellformular_Trainer!D33="","",Bestellformular_Trainer!D33)</f>
        <v/>
      </c>
      <c r="E73" s="304"/>
      <c r="F73" s="65" t="str">
        <f>IF(Bestellformular_Trainer!F33="","",Bestellformular_Trainer!F33)</f>
        <v/>
      </c>
      <c r="G73" s="66" t="str">
        <f>IF(Bestellformular_Trainer!G33="","",Bestellformular_Trainer!G33)</f>
        <v/>
      </c>
      <c r="H73" s="294" t="str">
        <f>IF(Bestellformular_Trainer!H33="","",Bestellformular_Trainer!H33)</f>
        <v/>
      </c>
      <c r="I73" s="295" t="str">
        <f>IF(Bestellformular_Trainer!I33="","",Bestellformular_Trainer!I33)</f>
        <v/>
      </c>
      <c r="J73" s="294" t="str">
        <f>IF(Bestellformular_Trainer!J33="","",Bestellformular_Trainer!J33)</f>
        <v/>
      </c>
      <c r="K73" s="295" t="str">
        <f>IF(Bestellformular_Trainer!K33="","",Bestellformular_Trainer!K33)</f>
        <v/>
      </c>
      <c r="L73" s="294" t="str">
        <f>IF(Bestellformular_Trainer!L33="","",Bestellformular_Trainer!L33)</f>
        <v/>
      </c>
      <c r="M73" s="295" t="str">
        <f>IF(Bestellformular_Trainer!M33="","",Bestellformular_Trainer!M33)</f>
        <v/>
      </c>
      <c r="N73" s="294" t="str">
        <f>IF(Bestellformular_Trainer!N33="","",Bestellformular_Trainer!N33)</f>
        <v/>
      </c>
      <c r="O73" s="295" t="str">
        <f>IF(Bestellformular_Trainer!O33="","",Bestellformular_Trainer!O33)</f>
        <v/>
      </c>
      <c r="P73" s="294" t="str">
        <f>IF(Bestellformular_Trainer!P33="","",Bestellformular_Trainer!P33)</f>
        <v/>
      </c>
      <c r="Q73" s="295" t="str">
        <f>IF(Bestellformular_Trainer!Q33="","",Bestellformular_Trainer!Q33)</f>
        <v/>
      </c>
      <c r="R73" s="281" t="str">
        <f>IF(Bestellformular_Trainer!R33="","",Bestellformular_Trainer!R33)</f>
        <v/>
      </c>
      <c r="S73" s="282"/>
      <c r="T73" s="282"/>
      <c r="U73" s="282"/>
      <c r="V73" s="282"/>
      <c r="W73" s="283"/>
    </row>
    <row r="74" spans="1:23" ht="24.75" customHeight="1" x14ac:dyDescent="0.3">
      <c r="A74" s="7">
        <v>24</v>
      </c>
      <c r="B74" s="303" t="str">
        <f>IF(Bestellformular_Trainer!B34="","",Bestellformular_Trainer!B34)</f>
        <v/>
      </c>
      <c r="C74" s="304"/>
      <c r="D74" s="303" t="str">
        <f>IF(Bestellformular_Trainer!D34="","",Bestellformular_Trainer!D34)</f>
        <v/>
      </c>
      <c r="E74" s="304"/>
      <c r="F74" s="65" t="str">
        <f>IF(Bestellformular_Trainer!F34="","",Bestellformular_Trainer!F34)</f>
        <v/>
      </c>
      <c r="G74" s="66" t="str">
        <f>IF(Bestellformular_Trainer!G34="","",Bestellformular_Trainer!G34)</f>
        <v/>
      </c>
      <c r="H74" s="294" t="str">
        <f>IF(Bestellformular_Trainer!H34="","",Bestellformular_Trainer!H34)</f>
        <v/>
      </c>
      <c r="I74" s="295" t="str">
        <f>IF(Bestellformular_Trainer!I34="","",Bestellformular_Trainer!I34)</f>
        <v/>
      </c>
      <c r="J74" s="294" t="str">
        <f>IF(Bestellformular_Trainer!J34="","",Bestellformular_Trainer!J34)</f>
        <v/>
      </c>
      <c r="K74" s="295" t="str">
        <f>IF(Bestellformular_Trainer!K34="","",Bestellformular_Trainer!K34)</f>
        <v/>
      </c>
      <c r="L74" s="294" t="str">
        <f>IF(Bestellformular_Trainer!L34="","",Bestellformular_Trainer!L34)</f>
        <v/>
      </c>
      <c r="M74" s="295" t="str">
        <f>IF(Bestellformular_Trainer!M34="","",Bestellformular_Trainer!M34)</f>
        <v/>
      </c>
      <c r="N74" s="294" t="str">
        <f>IF(Bestellformular_Trainer!N34="","",Bestellformular_Trainer!N34)</f>
        <v/>
      </c>
      <c r="O74" s="295" t="str">
        <f>IF(Bestellformular_Trainer!O34="","",Bestellformular_Trainer!O34)</f>
        <v/>
      </c>
      <c r="P74" s="294" t="str">
        <f>IF(Bestellformular_Trainer!P34="","",Bestellformular_Trainer!P34)</f>
        <v/>
      </c>
      <c r="Q74" s="295" t="str">
        <f>IF(Bestellformular_Trainer!Q34="","",Bestellformular_Trainer!Q34)</f>
        <v/>
      </c>
      <c r="R74" s="281" t="str">
        <f>IF(Bestellformular_Trainer!R34="","",Bestellformular_Trainer!R34)</f>
        <v/>
      </c>
      <c r="S74" s="282"/>
      <c r="T74" s="282"/>
      <c r="U74" s="282"/>
      <c r="V74" s="282"/>
      <c r="W74" s="283"/>
    </row>
    <row r="75" spans="1:23" ht="24.75" customHeight="1" x14ac:dyDescent="0.3">
      <c r="A75" s="7">
        <v>25</v>
      </c>
      <c r="B75" s="303" t="str">
        <f>IF(Bestellformular_Trainer!B35="","",Bestellformular_Trainer!B35)</f>
        <v/>
      </c>
      <c r="C75" s="304"/>
      <c r="D75" s="303" t="str">
        <f>IF(Bestellformular_Trainer!D35="","",Bestellformular_Trainer!D35)</f>
        <v/>
      </c>
      <c r="E75" s="304"/>
      <c r="F75" s="65" t="str">
        <f>IF(Bestellformular_Trainer!F35="","",Bestellformular_Trainer!F35)</f>
        <v/>
      </c>
      <c r="G75" s="66" t="str">
        <f>IF(Bestellformular_Trainer!G35="","",Bestellformular_Trainer!G35)</f>
        <v/>
      </c>
      <c r="H75" s="294" t="str">
        <f>IF(Bestellformular_Trainer!H35="","",Bestellformular_Trainer!H35)</f>
        <v/>
      </c>
      <c r="I75" s="295" t="str">
        <f>IF(Bestellformular_Trainer!I35="","",Bestellformular_Trainer!I35)</f>
        <v/>
      </c>
      <c r="J75" s="294" t="str">
        <f>IF(Bestellformular_Trainer!J35="","",Bestellformular_Trainer!J35)</f>
        <v/>
      </c>
      <c r="K75" s="295" t="str">
        <f>IF(Bestellformular_Trainer!K35="","",Bestellformular_Trainer!K35)</f>
        <v/>
      </c>
      <c r="L75" s="294" t="str">
        <f>IF(Bestellformular_Trainer!L35="","",Bestellformular_Trainer!L35)</f>
        <v/>
      </c>
      <c r="M75" s="295" t="str">
        <f>IF(Bestellformular_Trainer!M35="","",Bestellformular_Trainer!M35)</f>
        <v/>
      </c>
      <c r="N75" s="294" t="str">
        <f>IF(Bestellformular_Trainer!N35="","",Bestellformular_Trainer!N35)</f>
        <v/>
      </c>
      <c r="O75" s="295" t="str">
        <f>IF(Bestellformular_Trainer!O35="","",Bestellformular_Trainer!O35)</f>
        <v/>
      </c>
      <c r="P75" s="294" t="str">
        <f>IF(Bestellformular_Trainer!P35="","",Bestellformular_Trainer!P35)</f>
        <v/>
      </c>
      <c r="Q75" s="295" t="str">
        <f>IF(Bestellformular_Trainer!Q35="","",Bestellformular_Trainer!Q35)</f>
        <v/>
      </c>
      <c r="R75" s="281" t="str">
        <f>IF(Bestellformular_Trainer!R35="","",Bestellformular_Trainer!R35)</f>
        <v/>
      </c>
      <c r="S75" s="282"/>
      <c r="T75" s="282"/>
      <c r="U75" s="282"/>
      <c r="V75" s="282"/>
      <c r="W75" s="283"/>
    </row>
    <row r="76" spans="1:23" ht="24.75" customHeight="1" x14ac:dyDescent="0.3">
      <c r="A76" s="7">
        <v>26</v>
      </c>
      <c r="B76" s="303" t="str">
        <f>IF(Bestellformular_Trainer!B36="","",Bestellformular_Trainer!B36)</f>
        <v/>
      </c>
      <c r="C76" s="304"/>
      <c r="D76" s="303" t="str">
        <f>IF(Bestellformular_Trainer!D36="","",Bestellformular_Trainer!D36)</f>
        <v/>
      </c>
      <c r="E76" s="304"/>
      <c r="F76" s="65" t="str">
        <f>IF(Bestellformular_Trainer!F36="","",Bestellformular_Trainer!F36)</f>
        <v/>
      </c>
      <c r="G76" s="66" t="str">
        <f>IF(Bestellformular_Trainer!G36="","",Bestellformular_Trainer!G36)</f>
        <v/>
      </c>
      <c r="H76" s="294" t="str">
        <f>IF(Bestellformular_Trainer!H36="","",Bestellformular_Trainer!H36)</f>
        <v/>
      </c>
      <c r="I76" s="295" t="str">
        <f>IF(Bestellformular_Trainer!I36="","",Bestellformular_Trainer!I36)</f>
        <v/>
      </c>
      <c r="J76" s="294" t="str">
        <f>IF(Bestellformular_Trainer!J36="","",Bestellformular_Trainer!J36)</f>
        <v/>
      </c>
      <c r="K76" s="295" t="str">
        <f>IF(Bestellformular_Trainer!K36="","",Bestellformular_Trainer!K36)</f>
        <v/>
      </c>
      <c r="L76" s="294" t="str">
        <f>IF(Bestellformular_Trainer!L36="","",Bestellformular_Trainer!L36)</f>
        <v/>
      </c>
      <c r="M76" s="295" t="str">
        <f>IF(Bestellformular_Trainer!M36="","",Bestellformular_Trainer!M36)</f>
        <v/>
      </c>
      <c r="N76" s="294" t="str">
        <f>IF(Bestellformular_Trainer!N36="","",Bestellformular_Trainer!N36)</f>
        <v/>
      </c>
      <c r="O76" s="295" t="str">
        <f>IF(Bestellformular_Trainer!O36="","",Bestellformular_Trainer!O36)</f>
        <v/>
      </c>
      <c r="P76" s="294" t="str">
        <f>IF(Bestellformular_Trainer!P36="","",Bestellformular_Trainer!P36)</f>
        <v/>
      </c>
      <c r="Q76" s="295" t="str">
        <f>IF(Bestellformular_Trainer!Q36="","",Bestellformular_Trainer!Q36)</f>
        <v/>
      </c>
      <c r="R76" s="281" t="str">
        <f>IF(Bestellformular_Trainer!R36="","",Bestellformular_Trainer!R36)</f>
        <v/>
      </c>
      <c r="S76" s="282"/>
      <c r="T76" s="282"/>
      <c r="U76" s="282"/>
      <c r="V76" s="282"/>
      <c r="W76" s="283"/>
    </row>
    <row r="77" spans="1:23" ht="24.75" customHeight="1" x14ac:dyDescent="0.3">
      <c r="A77" s="7">
        <v>27</v>
      </c>
      <c r="B77" s="303" t="str">
        <f>IF(Bestellformular_Trainer!B37="","",Bestellformular_Trainer!B37)</f>
        <v/>
      </c>
      <c r="C77" s="304"/>
      <c r="D77" s="303" t="str">
        <f>IF(Bestellformular_Trainer!D37="","",Bestellformular_Trainer!D37)</f>
        <v/>
      </c>
      <c r="E77" s="304"/>
      <c r="F77" s="65" t="str">
        <f>IF(Bestellformular_Trainer!F37="","",Bestellformular_Trainer!F37)</f>
        <v/>
      </c>
      <c r="G77" s="66" t="str">
        <f>IF(Bestellformular_Trainer!G37="","",Bestellformular_Trainer!G37)</f>
        <v/>
      </c>
      <c r="H77" s="294" t="str">
        <f>IF(Bestellformular_Trainer!H37="","",Bestellformular_Trainer!H37)</f>
        <v/>
      </c>
      <c r="I77" s="295" t="str">
        <f>IF(Bestellformular_Trainer!I37="","",Bestellformular_Trainer!I37)</f>
        <v/>
      </c>
      <c r="J77" s="294" t="str">
        <f>IF(Bestellformular_Trainer!J37="","",Bestellformular_Trainer!J37)</f>
        <v/>
      </c>
      <c r="K77" s="295" t="str">
        <f>IF(Bestellformular_Trainer!K37="","",Bestellformular_Trainer!K37)</f>
        <v/>
      </c>
      <c r="L77" s="294" t="str">
        <f>IF(Bestellformular_Trainer!L37="","",Bestellformular_Trainer!L37)</f>
        <v/>
      </c>
      <c r="M77" s="295" t="str">
        <f>IF(Bestellformular_Trainer!M37="","",Bestellformular_Trainer!M37)</f>
        <v/>
      </c>
      <c r="N77" s="294" t="str">
        <f>IF(Bestellformular_Trainer!N37="","",Bestellformular_Trainer!N37)</f>
        <v/>
      </c>
      <c r="O77" s="295" t="str">
        <f>IF(Bestellformular_Trainer!O37="","",Bestellformular_Trainer!O37)</f>
        <v/>
      </c>
      <c r="P77" s="294" t="str">
        <f>IF(Bestellformular_Trainer!P37="","",Bestellformular_Trainer!P37)</f>
        <v/>
      </c>
      <c r="Q77" s="295" t="str">
        <f>IF(Bestellformular_Trainer!Q37="","",Bestellformular_Trainer!Q37)</f>
        <v/>
      </c>
      <c r="R77" s="281" t="str">
        <f>IF(Bestellformular_Trainer!R37="","",Bestellformular_Trainer!R37)</f>
        <v/>
      </c>
      <c r="S77" s="282"/>
      <c r="T77" s="282"/>
      <c r="U77" s="282"/>
      <c r="V77" s="282"/>
      <c r="W77" s="283"/>
    </row>
    <row r="78" spans="1:23" ht="24.75" customHeight="1" x14ac:dyDescent="0.3">
      <c r="A78" s="7">
        <v>28</v>
      </c>
      <c r="B78" s="303" t="str">
        <f>IF(Bestellformular_Trainer!B38="","",Bestellformular_Trainer!B38)</f>
        <v/>
      </c>
      <c r="C78" s="304"/>
      <c r="D78" s="303" t="str">
        <f>IF(Bestellformular_Trainer!D38="","",Bestellformular_Trainer!D38)</f>
        <v/>
      </c>
      <c r="E78" s="304"/>
      <c r="F78" s="65" t="str">
        <f>IF(Bestellformular_Trainer!F38="","",Bestellformular_Trainer!F38)</f>
        <v/>
      </c>
      <c r="G78" s="66" t="str">
        <f>IF(Bestellformular_Trainer!G38="","",Bestellformular_Trainer!G38)</f>
        <v/>
      </c>
      <c r="H78" s="294" t="str">
        <f>IF(Bestellformular_Trainer!H38="","",Bestellformular_Trainer!H38)</f>
        <v/>
      </c>
      <c r="I78" s="295" t="str">
        <f>IF(Bestellformular_Trainer!I38="","",Bestellformular_Trainer!I38)</f>
        <v/>
      </c>
      <c r="J78" s="294" t="str">
        <f>IF(Bestellformular_Trainer!J38="","",Bestellformular_Trainer!J38)</f>
        <v/>
      </c>
      <c r="K78" s="295" t="str">
        <f>IF(Bestellformular_Trainer!K38="","",Bestellformular_Trainer!K38)</f>
        <v/>
      </c>
      <c r="L78" s="294" t="str">
        <f>IF(Bestellformular_Trainer!L38="","",Bestellformular_Trainer!L38)</f>
        <v/>
      </c>
      <c r="M78" s="295" t="str">
        <f>IF(Bestellformular_Trainer!M38="","",Bestellformular_Trainer!M38)</f>
        <v/>
      </c>
      <c r="N78" s="294" t="str">
        <f>IF(Bestellformular_Trainer!N38="","",Bestellformular_Trainer!N38)</f>
        <v/>
      </c>
      <c r="O78" s="295" t="str">
        <f>IF(Bestellformular_Trainer!O38="","",Bestellformular_Trainer!O38)</f>
        <v/>
      </c>
      <c r="P78" s="294" t="str">
        <f>IF(Bestellformular_Trainer!P38="","",Bestellformular_Trainer!P38)</f>
        <v/>
      </c>
      <c r="Q78" s="295" t="str">
        <f>IF(Bestellformular_Trainer!Q38="","",Bestellformular_Trainer!Q38)</f>
        <v/>
      </c>
      <c r="R78" s="281" t="str">
        <f>IF(Bestellformular_Trainer!R38="","",Bestellformular_Trainer!R38)</f>
        <v/>
      </c>
      <c r="S78" s="282"/>
      <c r="T78" s="282"/>
      <c r="U78" s="282"/>
      <c r="V78" s="282"/>
      <c r="W78" s="283"/>
    </row>
    <row r="79" spans="1:23" ht="24.75" customHeight="1" x14ac:dyDescent="0.3">
      <c r="A79" s="7">
        <v>29</v>
      </c>
      <c r="B79" s="303" t="str">
        <f>IF(Bestellformular_Trainer!B39="","",Bestellformular_Trainer!B39)</f>
        <v/>
      </c>
      <c r="C79" s="304"/>
      <c r="D79" s="303" t="str">
        <f>IF(Bestellformular_Trainer!D39="","",Bestellformular_Trainer!D39)</f>
        <v/>
      </c>
      <c r="E79" s="304"/>
      <c r="F79" s="65" t="str">
        <f>IF(Bestellformular_Trainer!F39="","",Bestellformular_Trainer!F39)</f>
        <v/>
      </c>
      <c r="G79" s="66" t="str">
        <f>IF(Bestellformular_Trainer!G39="","",Bestellformular_Trainer!G39)</f>
        <v/>
      </c>
      <c r="H79" s="294" t="str">
        <f>IF(Bestellformular_Trainer!H39="","",Bestellformular_Trainer!H39)</f>
        <v/>
      </c>
      <c r="I79" s="295" t="str">
        <f>IF(Bestellformular_Trainer!I39="","",Bestellformular_Trainer!I39)</f>
        <v/>
      </c>
      <c r="J79" s="294" t="str">
        <f>IF(Bestellformular_Trainer!J39="","",Bestellformular_Trainer!J39)</f>
        <v/>
      </c>
      <c r="K79" s="295" t="str">
        <f>IF(Bestellformular_Trainer!K39="","",Bestellformular_Trainer!K39)</f>
        <v/>
      </c>
      <c r="L79" s="294" t="str">
        <f>IF(Bestellformular_Trainer!L39="","",Bestellformular_Trainer!L39)</f>
        <v/>
      </c>
      <c r="M79" s="295" t="str">
        <f>IF(Bestellformular_Trainer!M39="","",Bestellformular_Trainer!M39)</f>
        <v/>
      </c>
      <c r="N79" s="294" t="str">
        <f>IF(Bestellformular_Trainer!N39="","",Bestellformular_Trainer!N39)</f>
        <v/>
      </c>
      <c r="O79" s="295" t="str">
        <f>IF(Bestellformular_Trainer!O39="","",Bestellformular_Trainer!O39)</f>
        <v/>
      </c>
      <c r="P79" s="294" t="str">
        <f>IF(Bestellformular_Trainer!P39="","",Bestellformular_Trainer!P39)</f>
        <v/>
      </c>
      <c r="Q79" s="295" t="str">
        <f>IF(Bestellformular_Trainer!Q39="","",Bestellformular_Trainer!Q39)</f>
        <v/>
      </c>
      <c r="R79" s="281" t="str">
        <f>IF(Bestellformular_Trainer!R39="","",Bestellformular_Trainer!R39)</f>
        <v/>
      </c>
      <c r="S79" s="282"/>
      <c r="T79" s="282"/>
      <c r="U79" s="282"/>
      <c r="V79" s="282"/>
      <c r="W79" s="283"/>
    </row>
    <row r="80" spans="1:23" ht="24.75" customHeight="1" x14ac:dyDescent="0.3">
      <c r="A80" s="7">
        <v>30</v>
      </c>
      <c r="B80" s="303" t="str">
        <f>IF(Bestellformular_Trainer!B40="","",Bestellformular_Trainer!B40)</f>
        <v/>
      </c>
      <c r="C80" s="304"/>
      <c r="D80" s="303" t="str">
        <f>IF(Bestellformular_Trainer!D40="","",Bestellformular_Trainer!D40)</f>
        <v/>
      </c>
      <c r="E80" s="304"/>
      <c r="F80" s="65" t="str">
        <f>IF(Bestellformular_Trainer!F40="","",Bestellformular_Trainer!F40)</f>
        <v/>
      </c>
      <c r="G80" s="66" t="str">
        <f>IF(Bestellformular_Trainer!G40="","",Bestellformular_Trainer!G40)</f>
        <v/>
      </c>
      <c r="H80" s="294" t="str">
        <f>IF(Bestellformular_Trainer!H40="","",Bestellformular_Trainer!H40)</f>
        <v/>
      </c>
      <c r="I80" s="295" t="str">
        <f>IF(Bestellformular_Trainer!I40="","",Bestellformular_Trainer!I40)</f>
        <v/>
      </c>
      <c r="J80" s="294" t="str">
        <f>IF(Bestellformular_Trainer!J40="","",Bestellformular_Trainer!J40)</f>
        <v/>
      </c>
      <c r="K80" s="295" t="str">
        <f>IF(Bestellformular_Trainer!K40="","",Bestellformular_Trainer!K40)</f>
        <v/>
      </c>
      <c r="L80" s="294" t="str">
        <f>IF(Bestellformular_Trainer!L40="","",Bestellformular_Trainer!L40)</f>
        <v/>
      </c>
      <c r="M80" s="295" t="str">
        <f>IF(Bestellformular_Trainer!M40="","",Bestellformular_Trainer!M40)</f>
        <v/>
      </c>
      <c r="N80" s="294" t="str">
        <f>IF(Bestellformular_Trainer!N40="","",Bestellformular_Trainer!N40)</f>
        <v/>
      </c>
      <c r="O80" s="295" t="str">
        <f>IF(Bestellformular_Trainer!O40="","",Bestellformular_Trainer!O40)</f>
        <v/>
      </c>
      <c r="P80" s="294" t="str">
        <f>IF(Bestellformular_Trainer!P40="","",Bestellformular_Trainer!P40)</f>
        <v/>
      </c>
      <c r="Q80" s="295" t="str">
        <f>IF(Bestellformular_Trainer!Q40="","",Bestellformular_Trainer!Q40)</f>
        <v/>
      </c>
      <c r="R80" s="281" t="str">
        <f>IF(Bestellformular_Trainer!R40="","",Bestellformular_Trainer!R40)</f>
        <v/>
      </c>
      <c r="S80" s="282"/>
      <c r="T80" s="282"/>
      <c r="U80" s="282"/>
      <c r="V80" s="282"/>
      <c r="W80" s="283"/>
    </row>
    <row r="81" spans="7:23" x14ac:dyDescent="0.2">
      <c r="H81" s="6"/>
      <c r="I81" s="5"/>
      <c r="J81" s="6"/>
      <c r="K81" s="5"/>
      <c r="L81" s="6"/>
      <c r="M81" s="5"/>
      <c r="N81" s="6"/>
      <c r="O81" s="5"/>
      <c r="P81" s="6"/>
      <c r="Q81" s="5"/>
      <c r="R81" s="9"/>
    </row>
    <row r="82" spans="7:23" ht="18.75" customHeight="1" x14ac:dyDescent="0.3">
      <c r="G82" s="40" t="s">
        <v>76</v>
      </c>
      <c r="H82" s="294" t="str">
        <f>IF(Bestellformular_Trainer!H42="","",Bestellformular_Trainer!H42)</f>
        <v/>
      </c>
      <c r="I82" s="295" t="str">
        <f>IF(Bestellformular_Trainer!I42="","",Bestellformular_Trainer!I42)</f>
        <v/>
      </c>
      <c r="J82" s="294" t="str">
        <f>IF(Bestellformular_Trainer!J42="","",Bestellformular_Trainer!J42)</f>
        <v/>
      </c>
      <c r="K82" s="295" t="str">
        <f>IF(Bestellformular_Trainer!K42="","",Bestellformular_Trainer!K42)</f>
        <v/>
      </c>
      <c r="L82" s="294" t="str">
        <f>IF(Bestellformular_Trainer!L42="","",Bestellformular_Trainer!L42)</f>
        <v/>
      </c>
      <c r="M82" s="295" t="str">
        <f>IF(Bestellformular_Trainer!M42="","",Bestellformular_Trainer!M42)</f>
        <v/>
      </c>
      <c r="N82" s="294" t="str">
        <f>IF(Bestellformular_Trainer!N42="","",Bestellformular_Trainer!N42)</f>
        <v/>
      </c>
      <c r="O82" s="295" t="str">
        <f>IF(Bestellformular_Trainer!O42="","",Bestellformular_Trainer!O42)</f>
        <v/>
      </c>
      <c r="P82" s="294" t="str">
        <f>IF(Bestellformular_Trainer!P42="","",Bestellformular_Trainer!P42)</f>
        <v/>
      </c>
      <c r="Q82" s="295" t="str">
        <f>IF(Bestellformular_Trainer!Q42="","",Bestellformular_Trainer!Q42)</f>
        <v/>
      </c>
      <c r="R82" s="281" t="str">
        <f>IF(Bestellformular_Trainer!R42="","",Bestellformular_Trainer!R42)</f>
        <v/>
      </c>
      <c r="S82" s="282"/>
      <c r="T82" s="282"/>
      <c r="U82" s="282"/>
      <c r="V82" s="282"/>
      <c r="W82" s="283"/>
    </row>
    <row r="83" spans="7:23" ht="18.75" customHeight="1" x14ac:dyDescent="0.3">
      <c r="G83" s="40" t="s">
        <v>78</v>
      </c>
      <c r="H83" s="294" t="str">
        <f>IF(Bestellformular_Trainer!H43="","",Bestellformular_Trainer!H43)</f>
        <v/>
      </c>
      <c r="I83" s="295" t="str">
        <f>IF(Bestellformular_Trainer!I43="","",Bestellformular_Trainer!I43)</f>
        <v/>
      </c>
      <c r="J83" s="294" t="str">
        <f>IF(Bestellformular_Trainer!J43="","",Bestellformular_Trainer!J43)</f>
        <v/>
      </c>
      <c r="K83" s="295" t="str">
        <f>IF(Bestellformular_Trainer!K43="","",Bestellformular_Trainer!K43)</f>
        <v/>
      </c>
      <c r="L83" s="294" t="str">
        <f>IF(Bestellformular_Trainer!L43="","",Bestellformular_Trainer!L43)</f>
        <v/>
      </c>
      <c r="M83" s="295" t="str">
        <f>IF(Bestellformular_Trainer!M43="","",Bestellformular_Trainer!M43)</f>
        <v/>
      </c>
      <c r="N83" s="294" t="str">
        <f>IF(Bestellformular_Trainer!N43="","",Bestellformular_Trainer!N43)</f>
        <v/>
      </c>
      <c r="O83" s="295" t="str">
        <f>IF(Bestellformular_Trainer!O43="","",Bestellformular_Trainer!O43)</f>
        <v/>
      </c>
      <c r="P83" s="294" t="str">
        <f>IF(Bestellformular_Trainer!P43="","",Bestellformular_Trainer!P43)</f>
        <v/>
      </c>
      <c r="Q83" s="295" t="str">
        <f>IF(Bestellformular_Trainer!Q43="","",Bestellformular_Trainer!Q43)</f>
        <v/>
      </c>
      <c r="R83" s="281" t="str">
        <f>IF(Bestellformular_Trainer!R43="","",Bestellformular_Trainer!R43)</f>
        <v/>
      </c>
      <c r="S83" s="282"/>
      <c r="T83" s="282"/>
      <c r="U83" s="282"/>
      <c r="V83" s="282"/>
      <c r="W83" s="283"/>
    </row>
    <row r="84" spans="7:23" ht="18.75" customHeight="1" x14ac:dyDescent="0.3">
      <c r="G84" s="40" t="s">
        <v>77</v>
      </c>
      <c r="H84" s="294" t="str">
        <f>IF(Bestellformular_Trainer!H44="","",Bestellformular_Trainer!H44)</f>
        <v/>
      </c>
      <c r="I84" s="295" t="str">
        <f>IF(Bestellformular_Trainer!I44="","",Bestellformular_Trainer!I44)</f>
        <v/>
      </c>
      <c r="J84" s="294" t="str">
        <f>IF(Bestellformular_Trainer!J44="","",Bestellformular_Trainer!J44)</f>
        <v/>
      </c>
      <c r="K84" s="295" t="str">
        <f>IF(Bestellformular_Trainer!K44="","",Bestellformular_Trainer!K44)</f>
        <v/>
      </c>
      <c r="L84" s="294" t="str">
        <f>IF(Bestellformular_Trainer!L44="","",Bestellformular_Trainer!L44)</f>
        <v/>
      </c>
      <c r="M84" s="295" t="str">
        <f>IF(Bestellformular_Trainer!M44="","",Bestellformular_Trainer!M44)</f>
        <v/>
      </c>
      <c r="N84" s="294" t="str">
        <f>IF(Bestellformular_Trainer!N44="","",Bestellformular_Trainer!N44)</f>
        <v/>
      </c>
      <c r="O84" s="295" t="str">
        <f>IF(Bestellformular_Trainer!O44="","",Bestellformular_Trainer!O44)</f>
        <v/>
      </c>
      <c r="P84" s="294" t="str">
        <f>IF(Bestellformular_Trainer!P44="","",Bestellformular_Trainer!P44)</f>
        <v/>
      </c>
      <c r="Q84" s="295" t="str">
        <f>IF(Bestellformular_Trainer!Q44="","",Bestellformular_Trainer!Q44)</f>
        <v/>
      </c>
      <c r="R84" s="281" t="str">
        <f>IF(Bestellformular_Trainer!R44="","",Bestellformular_Trainer!R44)</f>
        <v/>
      </c>
      <c r="S84" s="282"/>
      <c r="T84" s="282"/>
      <c r="U84" s="282"/>
      <c r="V84" s="282"/>
      <c r="W84" s="283"/>
    </row>
    <row r="85" spans="7:23" x14ac:dyDescent="0.2">
      <c r="P85" s="9"/>
      <c r="Q85" s="9"/>
    </row>
    <row r="86" spans="7:23" x14ac:dyDescent="0.2">
      <c r="P86" s="9"/>
      <c r="Q86" s="9"/>
    </row>
  </sheetData>
  <sheetProtection algorithmName="SHA-512" hashValue="VzDM2Ol9L5PpWE+ua3iTwQDJ5lPfSClJ0Wqpt7+0BraqA8Ucf3nNdyuWhwFFza4yvT2uud+SRhlUmsV+Ai1rxQ==" saltValue="Uh/TSsz/o993nfzXXE23mQ==" spinCount="100000" sheet="1" objects="1" scenarios="1"/>
  <mergeCells count="333">
    <mergeCell ref="J49:K49"/>
    <mergeCell ref="L49:M49"/>
    <mergeCell ref="N49:O49"/>
    <mergeCell ref="P49:Q49"/>
    <mergeCell ref="C3:D3"/>
    <mergeCell ref="G3:H3"/>
    <mergeCell ref="A4:B4"/>
    <mergeCell ref="C4:D4"/>
    <mergeCell ref="G4:H4"/>
    <mergeCell ref="A5:B5"/>
    <mergeCell ref="C5:D5"/>
    <mergeCell ref="A12:B12"/>
    <mergeCell ref="C12:E12"/>
    <mergeCell ref="A9:B9"/>
    <mergeCell ref="A13:B13"/>
    <mergeCell ref="C13:E13"/>
    <mergeCell ref="A19:B19"/>
    <mergeCell ref="C19:E19"/>
    <mergeCell ref="C14:E14"/>
    <mergeCell ref="A21:B21"/>
    <mergeCell ref="C21:E21"/>
    <mergeCell ref="A39:B39"/>
    <mergeCell ref="C39:E39"/>
    <mergeCell ref="A14:B14"/>
    <mergeCell ref="B55:C55"/>
    <mergeCell ref="D55:E55"/>
    <mergeCell ref="B50:C50"/>
    <mergeCell ref="D50:E50"/>
    <mergeCell ref="B51:C51"/>
    <mergeCell ref="D51:E51"/>
    <mergeCell ref="B52:C52"/>
    <mergeCell ref="D52:E52"/>
    <mergeCell ref="H49:I49"/>
    <mergeCell ref="H53:I53"/>
    <mergeCell ref="H54:I54"/>
    <mergeCell ref="B53:C53"/>
    <mergeCell ref="D53:E53"/>
    <mergeCell ref="B54:C54"/>
    <mergeCell ref="D54:E54"/>
    <mergeCell ref="B59:C59"/>
    <mergeCell ref="D59:E59"/>
    <mergeCell ref="B60:C60"/>
    <mergeCell ref="D60:E60"/>
    <mergeCell ref="B61:C61"/>
    <mergeCell ref="D61:E61"/>
    <mergeCell ref="B56:C56"/>
    <mergeCell ref="D56:E56"/>
    <mergeCell ref="B57:C57"/>
    <mergeCell ref="D57:E57"/>
    <mergeCell ref="B58:C58"/>
    <mergeCell ref="D58:E58"/>
    <mergeCell ref="H84:I84"/>
    <mergeCell ref="J84:K84"/>
    <mergeCell ref="L84:M84"/>
    <mergeCell ref="N84:O84"/>
    <mergeCell ref="P84:Q84"/>
    <mergeCell ref="H82:I82"/>
    <mergeCell ref="J82:K82"/>
    <mergeCell ref="L82:M82"/>
    <mergeCell ref="N82:O82"/>
    <mergeCell ref="P82:Q82"/>
    <mergeCell ref="H83:I83"/>
    <mergeCell ref="J83:K83"/>
    <mergeCell ref="L83:M83"/>
    <mergeCell ref="N83:O83"/>
    <mergeCell ref="P83:Q83"/>
    <mergeCell ref="B79:C79"/>
    <mergeCell ref="D79:E79"/>
    <mergeCell ref="B80:C80"/>
    <mergeCell ref="D80:E80"/>
    <mergeCell ref="B65:C65"/>
    <mergeCell ref="D65:E65"/>
    <mergeCell ref="B66:C66"/>
    <mergeCell ref="D66:E66"/>
    <mergeCell ref="B67:C67"/>
    <mergeCell ref="D67:E67"/>
    <mergeCell ref="B75:C75"/>
    <mergeCell ref="B76:C76"/>
    <mergeCell ref="B77:C77"/>
    <mergeCell ref="B78:C78"/>
    <mergeCell ref="D69:E69"/>
    <mergeCell ref="D70:E70"/>
    <mergeCell ref="D71:E71"/>
    <mergeCell ref="D72:E72"/>
    <mergeCell ref="D73:E73"/>
    <mergeCell ref="B68:C68"/>
    <mergeCell ref="D68:E68"/>
    <mergeCell ref="B71:C71"/>
    <mergeCell ref="B72:C72"/>
    <mergeCell ref="B73:C73"/>
    <mergeCell ref="D74:E74"/>
    <mergeCell ref="D75:E75"/>
    <mergeCell ref="D76:E76"/>
    <mergeCell ref="D77:E77"/>
    <mergeCell ref="D78:E78"/>
    <mergeCell ref="B62:C62"/>
    <mergeCell ref="D62:E62"/>
    <mergeCell ref="B63:C63"/>
    <mergeCell ref="D63:E63"/>
    <mergeCell ref="B64:C64"/>
    <mergeCell ref="D64:E64"/>
    <mergeCell ref="B69:C69"/>
    <mergeCell ref="B70:C70"/>
    <mergeCell ref="B74:C74"/>
    <mergeCell ref="F9:G9"/>
    <mergeCell ref="A34:B34"/>
    <mergeCell ref="C34:E34"/>
    <mergeCell ref="A35:B35"/>
    <mergeCell ref="C35:E35"/>
    <mergeCell ref="A36:B36"/>
    <mergeCell ref="A37:B37"/>
    <mergeCell ref="A27:B27"/>
    <mergeCell ref="C27:E27"/>
    <mergeCell ref="A28:B28"/>
    <mergeCell ref="A20:B20"/>
    <mergeCell ref="C20:E20"/>
    <mergeCell ref="C28:E28"/>
    <mergeCell ref="A29:B29"/>
    <mergeCell ref="A30:B30"/>
    <mergeCell ref="A25:B25"/>
    <mergeCell ref="A33:B33"/>
    <mergeCell ref="C33:E33"/>
    <mergeCell ref="A32:B32"/>
    <mergeCell ref="C32:E32"/>
    <mergeCell ref="A23:B23"/>
    <mergeCell ref="A26:B26"/>
    <mergeCell ref="C26:E26"/>
    <mergeCell ref="C25:E25"/>
    <mergeCell ref="A40:B40"/>
    <mergeCell ref="C40:E40"/>
    <mergeCell ref="A22:B22"/>
    <mergeCell ref="A11:B11"/>
    <mergeCell ref="C11:E11"/>
    <mergeCell ref="A18:B18"/>
    <mergeCell ref="H50:I50"/>
    <mergeCell ref="H51:I51"/>
    <mergeCell ref="H52:I52"/>
    <mergeCell ref="A41:B41"/>
    <mergeCell ref="C41:E41"/>
    <mergeCell ref="A42:B42"/>
    <mergeCell ref="C42:E42"/>
    <mergeCell ref="A43:B43"/>
    <mergeCell ref="A44:B44"/>
    <mergeCell ref="A16:B16"/>
    <mergeCell ref="A15:B15"/>
    <mergeCell ref="C18:E18"/>
    <mergeCell ref="H71:I71"/>
    <mergeCell ref="H72:I72"/>
    <mergeCell ref="H61:I61"/>
    <mergeCell ref="H62:I62"/>
    <mergeCell ref="H63:I63"/>
    <mergeCell ref="H64:I64"/>
    <mergeCell ref="H65:I65"/>
    <mergeCell ref="H66:I66"/>
    <mergeCell ref="H55:I55"/>
    <mergeCell ref="H56:I56"/>
    <mergeCell ref="H57:I57"/>
    <mergeCell ref="H58:I58"/>
    <mergeCell ref="H59:I59"/>
    <mergeCell ref="H60:I60"/>
    <mergeCell ref="J61:K61"/>
    <mergeCell ref="J62:K62"/>
    <mergeCell ref="J63:K63"/>
    <mergeCell ref="J64:K64"/>
    <mergeCell ref="H79:I79"/>
    <mergeCell ref="H80:I80"/>
    <mergeCell ref="J51:K51"/>
    <mergeCell ref="J52:K52"/>
    <mergeCell ref="J53:K53"/>
    <mergeCell ref="J54:K54"/>
    <mergeCell ref="J55:K55"/>
    <mergeCell ref="J56:K56"/>
    <mergeCell ref="J57:K57"/>
    <mergeCell ref="J58:K58"/>
    <mergeCell ref="H73:I73"/>
    <mergeCell ref="H74:I74"/>
    <mergeCell ref="H75:I75"/>
    <mergeCell ref="H76:I76"/>
    <mergeCell ref="H77:I77"/>
    <mergeCell ref="H78:I78"/>
    <mergeCell ref="H67:I67"/>
    <mergeCell ref="H68:I68"/>
    <mergeCell ref="H69:I69"/>
    <mergeCell ref="H70:I70"/>
    <mergeCell ref="J77:K77"/>
    <mergeCell ref="J78:K78"/>
    <mergeCell ref="J79:K79"/>
    <mergeCell ref="J80:K80"/>
    <mergeCell ref="L51:M51"/>
    <mergeCell ref="L52:M52"/>
    <mergeCell ref="L53:M53"/>
    <mergeCell ref="L54:M54"/>
    <mergeCell ref="L55:M55"/>
    <mergeCell ref="L56:M56"/>
    <mergeCell ref="J71:K71"/>
    <mergeCell ref="J72:K72"/>
    <mergeCell ref="J73:K73"/>
    <mergeCell ref="J74:K74"/>
    <mergeCell ref="J75:K75"/>
    <mergeCell ref="J76:K76"/>
    <mergeCell ref="J65:K65"/>
    <mergeCell ref="J66:K66"/>
    <mergeCell ref="J67:K67"/>
    <mergeCell ref="J68:K68"/>
    <mergeCell ref="J69:K69"/>
    <mergeCell ref="J70:K70"/>
    <mergeCell ref="J59:K59"/>
    <mergeCell ref="J60:K60"/>
    <mergeCell ref="L78:M78"/>
    <mergeCell ref="L79:M79"/>
    <mergeCell ref="L80:M80"/>
    <mergeCell ref="L69:M69"/>
    <mergeCell ref="L70:M70"/>
    <mergeCell ref="L71:M71"/>
    <mergeCell ref="L72:M72"/>
    <mergeCell ref="L73:M73"/>
    <mergeCell ref="L74:M74"/>
    <mergeCell ref="N51:O51"/>
    <mergeCell ref="N52:O52"/>
    <mergeCell ref="N53:O53"/>
    <mergeCell ref="N54:O54"/>
    <mergeCell ref="N55:O55"/>
    <mergeCell ref="N56:O56"/>
    <mergeCell ref="L75:M75"/>
    <mergeCell ref="L76:M76"/>
    <mergeCell ref="L77:M77"/>
    <mergeCell ref="L63:M63"/>
    <mergeCell ref="L64:M64"/>
    <mergeCell ref="L65:M65"/>
    <mergeCell ref="L66:M66"/>
    <mergeCell ref="L67:M67"/>
    <mergeCell ref="L68:M68"/>
    <mergeCell ref="L57:M57"/>
    <mergeCell ref="L58:M58"/>
    <mergeCell ref="L59:M59"/>
    <mergeCell ref="L60:M60"/>
    <mergeCell ref="L61:M61"/>
    <mergeCell ref="L62:M62"/>
    <mergeCell ref="N63:O63"/>
    <mergeCell ref="N64:O64"/>
    <mergeCell ref="N65:O65"/>
    <mergeCell ref="N66:O66"/>
    <mergeCell ref="N67:O67"/>
    <mergeCell ref="N68:O68"/>
    <mergeCell ref="N57:O57"/>
    <mergeCell ref="N58:O58"/>
    <mergeCell ref="N59:O59"/>
    <mergeCell ref="N60:O60"/>
    <mergeCell ref="N61:O61"/>
    <mergeCell ref="N62:O62"/>
    <mergeCell ref="N78:O78"/>
    <mergeCell ref="N79:O79"/>
    <mergeCell ref="N80:O80"/>
    <mergeCell ref="N69:O69"/>
    <mergeCell ref="N70:O70"/>
    <mergeCell ref="N71:O71"/>
    <mergeCell ref="N72:O72"/>
    <mergeCell ref="N73:O73"/>
    <mergeCell ref="N74:O74"/>
    <mergeCell ref="P79:Q79"/>
    <mergeCell ref="P80:Q80"/>
    <mergeCell ref="P69:Q69"/>
    <mergeCell ref="P70:Q70"/>
    <mergeCell ref="P71:Q71"/>
    <mergeCell ref="P72:Q72"/>
    <mergeCell ref="P73:Q73"/>
    <mergeCell ref="P74:Q74"/>
    <mergeCell ref="P63:Q63"/>
    <mergeCell ref="P64:Q64"/>
    <mergeCell ref="P65:Q65"/>
    <mergeCell ref="P66:Q66"/>
    <mergeCell ref="P67:Q67"/>
    <mergeCell ref="P68:Q68"/>
    <mergeCell ref="J50:K50"/>
    <mergeCell ref="L50:M50"/>
    <mergeCell ref="N50:O50"/>
    <mergeCell ref="P50:Q50"/>
    <mergeCell ref="H9:I9"/>
    <mergeCell ref="P75:Q75"/>
    <mergeCell ref="P76:Q76"/>
    <mergeCell ref="P77:Q77"/>
    <mergeCell ref="P78:Q78"/>
    <mergeCell ref="P57:Q57"/>
    <mergeCell ref="P58:Q58"/>
    <mergeCell ref="P59:Q59"/>
    <mergeCell ref="P60:Q60"/>
    <mergeCell ref="P61:Q61"/>
    <mergeCell ref="P62:Q62"/>
    <mergeCell ref="P51:Q51"/>
    <mergeCell ref="P52:Q52"/>
    <mergeCell ref="P53:Q53"/>
    <mergeCell ref="P54:Q54"/>
    <mergeCell ref="P55:Q55"/>
    <mergeCell ref="P56:Q56"/>
    <mergeCell ref="N75:O75"/>
    <mergeCell ref="N76:O76"/>
    <mergeCell ref="N77:O77"/>
    <mergeCell ref="R65:W65"/>
    <mergeCell ref="R66:W66"/>
    <mergeCell ref="R67:W67"/>
    <mergeCell ref="R50:W50"/>
    <mergeCell ref="R51:W51"/>
    <mergeCell ref="R52:W52"/>
    <mergeCell ref="R53:W53"/>
    <mergeCell ref="R54:W54"/>
    <mergeCell ref="R55:W55"/>
    <mergeCell ref="R56:W56"/>
    <mergeCell ref="R57:W57"/>
    <mergeCell ref="R58:W58"/>
    <mergeCell ref="R77:W77"/>
    <mergeCell ref="R78:W78"/>
    <mergeCell ref="R79:W79"/>
    <mergeCell ref="R80:W80"/>
    <mergeCell ref="R82:W82"/>
    <mergeCell ref="R83:W83"/>
    <mergeCell ref="R84:W84"/>
    <mergeCell ref="A1:W1"/>
    <mergeCell ref="J3:W5"/>
    <mergeCell ref="R68:W68"/>
    <mergeCell ref="R69:W69"/>
    <mergeCell ref="R70:W70"/>
    <mergeCell ref="R71:W71"/>
    <mergeCell ref="R72:W72"/>
    <mergeCell ref="R73:W73"/>
    <mergeCell ref="R74:W74"/>
    <mergeCell ref="R75:W75"/>
    <mergeCell ref="R76:W76"/>
    <mergeCell ref="R59:W59"/>
    <mergeCell ref="R60:W60"/>
    <mergeCell ref="R61:W61"/>
    <mergeCell ref="R62:W62"/>
    <mergeCell ref="R63:W63"/>
    <mergeCell ref="R64:W64"/>
  </mergeCells>
  <dataValidations count="1">
    <dataValidation allowBlank="1" showInputMessage="1" showErrorMessage="1" sqref="J51:Q80 J82:Q84" xr:uid="{23FBAF76-96DB-4CDE-85C6-B1615E9BE837}"/>
  </dataValidations>
  <hyperlinks>
    <hyperlink ref="G3" r:id="rId1" display="sell@gmx.de" xr:uid="{BD978ABC-2BD9-4E6B-87CD-25BCA8A032F4}"/>
  </hyperlinks>
  <pageMargins left="0.70866141732283472" right="0.70866141732283472" top="0.74803149606299213" bottom="0.74803149606299213" header="0.31496062992125984" footer="0.31496062992125984"/>
  <pageSetup paperSize="9" scale="48" fitToHeight="0" orientation="landscape" horizontalDpi="4294967293"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FF710-91AA-4385-A8BF-7BDF13170CB1}">
  <sheetPr>
    <tabColor theme="5" tint="0.79998168889431442"/>
  </sheetPr>
  <dimension ref="A5:D21"/>
  <sheetViews>
    <sheetView workbookViewId="0">
      <selection activeCell="D6" sqref="D6"/>
    </sheetView>
  </sheetViews>
  <sheetFormatPr baseColWidth="10" defaultRowHeight="12.75" x14ac:dyDescent="0.2"/>
  <cols>
    <col min="1" max="1" width="15.7109375" customWidth="1"/>
    <col min="2" max="2" width="14.42578125" customWidth="1"/>
  </cols>
  <sheetData>
    <row r="5" spans="1:4" x14ac:dyDescent="0.2">
      <c r="A5" s="1" t="s">
        <v>19</v>
      </c>
      <c r="B5" s="1" t="s">
        <v>43</v>
      </c>
      <c r="C5" s="1" t="s">
        <v>67</v>
      </c>
      <c r="D5" s="1" t="s">
        <v>249</v>
      </c>
    </row>
    <row r="6" spans="1:4" x14ac:dyDescent="0.2">
      <c r="A6" s="8" t="s">
        <v>5</v>
      </c>
      <c r="B6" s="8" t="s">
        <v>38</v>
      </c>
      <c r="C6" s="8" t="s">
        <v>72</v>
      </c>
      <c r="D6" s="8" t="s">
        <v>72</v>
      </c>
    </row>
    <row r="7" spans="1:4" x14ac:dyDescent="0.2">
      <c r="A7" s="8" t="s">
        <v>6</v>
      </c>
      <c r="B7" s="8" t="s">
        <v>39</v>
      </c>
      <c r="C7" s="8" t="s">
        <v>73</v>
      </c>
      <c r="D7" s="8" t="s">
        <v>73</v>
      </c>
    </row>
    <row r="8" spans="1:4" x14ac:dyDescent="0.2">
      <c r="A8" s="8" t="s">
        <v>1</v>
      </c>
      <c r="B8" s="8"/>
    </row>
    <row r="9" spans="1:4" x14ac:dyDescent="0.2">
      <c r="A9" s="8" t="s">
        <v>3</v>
      </c>
    </row>
    <row r="10" spans="1:4" x14ac:dyDescent="0.2">
      <c r="A10" s="8" t="s">
        <v>2</v>
      </c>
    </row>
    <row r="11" spans="1:4" x14ac:dyDescent="0.2">
      <c r="A11" s="8" t="s">
        <v>36</v>
      </c>
    </row>
    <row r="12" spans="1:4" x14ac:dyDescent="0.2">
      <c r="A12" s="8" t="s">
        <v>37</v>
      </c>
    </row>
    <row r="13" spans="1:4" x14ac:dyDescent="0.2">
      <c r="A13" s="8" t="s">
        <v>81</v>
      </c>
    </row>
    <row r="14" spans="1:4" x14ac:dyDescent="0.2">
      <c r="A14" s="85" t="s">
        <v>83</v>
      </c>
    </row>
    <row r="15" spans="1:4" x14ac:dyDescent="0.2">
      <c r="A15" s="85" t="s">
        <v>84</v>
      </c>
    </row>
    <row r="16" spans="1:4" x14ac:dyDescent="0.2">
      <c r="A16" s="85" t="s">
        <v>85</v>
      </c>
    </row>
    <row r="17" spans="1:1" x14ac:dyDescent="0.2">
      <c r="A17" s="85" t="s">
        <v>86</v>
      </c>
    </row>
    <row r="18" spans="1:1" x14ac:dyDescent="0.2">
      <c r="A18" s="85" t="s">
        <v>87</v>
      </c>
    </row>
    <row r="19" spans="1:1" x14ac:dyDescent="0.2">
      <c r="A19" s="85" t="s">
        <v>175</v>
      </c>
    </row>
    <row r="20" spans="1:1" x14ac:dyDescent="0.2">
      <c r="A20" s="85" t="s">
        <v>176</v>
      </c>
    </row>
    <row r="21" spans="1:1" x14ac:dyDescent="0.2">
      <c r="A21" s="85" t="s">
        <v>177</v>
      </c>
    </row>
  </sheetData>
  <sheetProtection algorithmName="SHA-512" hashValue="GBb72n3gwqZ4JCKcNMt6YVJ7M7Z4hSqknruthLW4WClVS4EqNBNAXhQTcIVFkN5vi+sXUtUGDlmlkLXeDhteNw==" saltValue="POg0T3bVPEK8JQGmIT6YxA==" spinCount="100000" sheet="1" objects="1" scenarios="1"/>
  <phoneticPr fontId="3" type="noConversion"/>
  <pageMargins left="0.78740157499999996" right="0.78740157499999996" top="0.984251969" bottom="0.984251969" header="0.4921259845" footer="0.492125984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2</vt:i4>
      </vt:variant>
    </vt:vector>
  </HeadingPairs>
  <TitlesOfParts>
    <vt:vector size="8" baseType="lpstr">
      <vt:lpstr>Anleitung</vt:lpstr>
      <vt:lpstr>Produktkatalog</vt:lpstr>
      <vt:lpstr>Bestellformular_Trainer</vt:lpstr>
      <vt:lpstr>Berechnungshilfe_Finanzierung</vt:lpstr>
      <vt:lpstr>Bestellformular_Lieferanten</vt:lpstr>
      <vt:lpstr>Dropdowns</vt:lpstr>
      <vt:lpstr>Bestellformular_Lieferanten!Druckbereich</vt:lpstr>
      <vt:lpstr>Bestellformular_Trainer!Druckbereich</vt:lpstr>
    </vt:vector>
  </TitlesOfParts>
  <Company>Intersport Krumholz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intersport5.0</dc:creator>
  <cp:lastModifiedBy>Wieck Sören</cp:lastModifiedBy>
  <cp:lastPrinted>2026-01-24T16:59:34Z</cp:lastPrinted>
  <dcterms:created xsi:type="dcterms:W3CDTF">2011-03-31T12:11:37Z</dcterms:created>
  <dcterms:modified xsi:type="dcterms:W3CDTF">2026-05-05T18:52:56Z</dcterms:modified>
</cp:coreProperties>
</file>